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5.21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'2021'!$A$1:$U$120</definedName>
    <definedName name="Print_Titles" localSheetId="0">'2021'!$3:$5</definedName>
    <definedName name="_xlnm.Print_Titles" localSheetId="0">'2021'!$3:$5</definedName>
    <definedName name="_xlnm.Print_Area" localSheetId="0">'2021'!$A$1:$U$136</definedName>
  </definedNames>
  <calcPr calcId="152511"/>
</workbook>
</file>

<file path=xl/calcChain.xml><?xml version="1.0" encoding="utf-8"?>
<calcChain xmlns="http://schemas.openxmlformats.org/spreadsheetml/2006/main">
  <c r="N91" i="22" l="1"/>
  <c r="U27" i="22"/>
  <c r="T63" i="22" l="1"/>
  <c r="M63" i="22"/>
  <c r="O63" i="22"/>
  <c r="P63" i="22"/>
  <c r="F63" i="22"/>
  <c r="D57" i="22"/>
  <c r="O46" i="22" l="1"/>
  <c r="O45" i="22"/>
  <c r="O44" i="22"/>
  <c r="O43" i="22"/>
  <c r="O42" i="22"/>
  <c r="O41" i="22"/>
  <c r="O40" i="22"/>
  <c r="O39" i="22"/>
  <c r="O38" i="22"/>
  <c r="O37" i="22"/>
  <c r="O36" i="22"/>
  <c r="O35" i="22"/>
  <c r="O34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7" i="22"/>
  <c r="O16" i="22"/>
  <c r="O15" i="22"/>
  <c r="O13" i="22"/>
  <c r="O12" i="22"/>
  <c r="O11" i="22"/>
  <c r="O8" i="22"/>
  <c r="O7" i="22"/>
  <c r="O75" i="22"/>
  <c r="O86" i="22"/>
  <c r="O85" i="22"/>
  <c r="O84" i="22"/>
  <c r="O83" i="22"/>
  <c r="O82" i="22"/>
  <c r="O80" i="22"/>
  <c r="O79" i="22"/>
  <c r="O78" i="22"/>
  <c r="O77" i="22"/>
  <c r="I96" i="22" l="1"/>
  <c r="I95" i="22"/>
  <c r="I81" i="22"/>
  <c r="I74" i="22"/>
  <c r="I87" i="22" s="1"/>
  <c r="I69" i="22"/>
  <c r="I67" i="22"/>
  <c r="I57" i="22"/>
  <c r="I70" i="22" s="1"/>
  <c r="I33" i="22"/>
  <c r="I18" i="22"/>
  <c r="I14" i="22"/>
  <c r="I9" i="22"/>
  <c r="I68" i="22" l="1"/>
  <c r="I65" i="22" s="1"/>
  <c r="I112" i="22"/>
  <c r="I94" i="22"/>
  <c r="I98" i="22" s="1"/>
  <c r="I100" i="22" s="1"/>
  <c r="I113" i="22"/>
  <c r="I47" i="22"/>
  <c r="I89" i="22"/>
  <c r="I110" i="22" l="1"/>
  <c r="I111" i="22"/>
  <c r="I104" i="22"/>
  <c r="I106" i="22" s="1"/>
  <c r="I102" i="22"/>
  <c r="I72" i="22"/>
  <c r="I117" i="22" s="1"/>
  <c r="E96" i="22"/>
  <c r="L96" i="22"/>
  <c r="O92" i="22"/>
  <c r="O61" i="22"/>
  <c r="F43" i="22"/>
  <c r="P43" i="22" s="1"/>
  <c r="F32" i="22"/>
  <c r="P32" i="22" s="1"/>
  <c r="H96" i="22"/>
  <c r="H95" i="22"/>
  <c r="H81" i="22"/>
  <c r="H74" i="22"/>
  <c r="H87" i="22" s="1"/>
  <c r="H69" i="22"/>
  <c r="H67" i="22"/>
  <c r="H57" i="22"/>
  <c r="H70" i="22" s="1"/>
  <c r="H68" i="22" s="1"/>
  <c r="H65" i="22" s="1"/>
  <c r="H33" i="22"/>
  <c r="H18" i="22"/>
  <c r="H14" i="22"/>
  <c r="H9" i="22"/>
  <c r="J96" i="22"/>
  <c r="G96" i="22"/>
  <c r="D96" i="22"/>
  <c r="F92" i="22"/>
  <c r="T92" i="22" s="1"/>
  <c r="F61" i="22"/>
  <c r="M61" i="22" s="1"/>
  <c r="I115" i="22" l="1"/>
  <c r="I127" i="22" s="1"/>
  <c r="H94" i="22"/>
  <c r="H110" i="22" s="1"/>
  <c r="H112" i="22"/>
  <c r="H113" i="22"/>
  <c r="H111" i="22" s="1"/>
  <c r="M92" i="22"/>
  <c r="T43" i="22"/>
  <c r="T61" i="22"/>
  <c r="M43" i="22"/>
  <c r="K61" i="22"/>
  <c r="T32" i="22"/>
  <c r="H47" i="22"/>
  <c r="H102" i="22" s="1"/>
  <c r="P92" i="22"/>
  <c r="P61" i="22"/>
  <c r="Q61" i="22"/>
  <c r="N61" i="22"/>
  <c r="M32" i="22"/>
  <c r="H89" i="22"/>
  <c r="H115" i="22" l="1"/>
  <c r="H127" i="22" s="1"/>
  <c r="H98" i="22"/>
  <c r="H100" i="22" s="1"/>
  <c r="H72" i="22"/>
  <c r="H104" i="22"/>
  <c r="H106" i="22" s="1"/>
  <c r="H117" i="22" l="1"/>
  <c r="A25" i="22"/>
  <c r="L95" i="22" l="1"/>
  <c r="L94" i="22" s="1"/>
  <c r="F10" i="22" l="1"/>
  <c r="T10" i="22" s="1"/>
  <c r="S9" i="22"/>
  <c r="L9" i="22"/>
  <c r="J9" i="22"/>
  <c r="G9" i="22"/>
  <c r="J33" i="22"/>
  <c r="J18" i="22"/>
  <c r="J14" i="22"/>
  <c r="J57" i="22"/>
  <c r="J70" i="22" s="1"/>
  <c r="J113" i="22" s="1"/>
  <c r="J67" i="22"/>
  <c r="J69" i="22"/>
  <c r="J74" i="22"/>
  <c r="J87" i="22" s="1"/>
  <c r="J89" i="22" s="1"/>
  <c r="J81" i="22"/>
  <c r="J95" i="22"/>
  <c r="F108" i="22"/>
  <c r="L108" i="22" s="1"/>
  <c r="O108" i="22" s="1"/>
  <c r="F96" i="22"/>
  <c r="F91" i="22"/>
  <c r="U91" i="22" s="1"/>
  <c r="F86" i="22"/>
  <c r="F85" i="22"/>
  <c r="F84" i="22"/>
  <c r="N84" i="22" s="1"/>
  <c r="F83" i="22"/>
  <c r="N83" i="22" s="1"/>
  <c r="F82" i="22"/>
  <c r="F80" i="22"/>
  <c r="U80" i="22" s="1"/>
  <c r="F79" i="22"/>
  <c r="U79" i="22" s="1"/>
  <c r="F78" i="22"/>
  <c r="N78" i="22" s="1"/>
  <c r="F77" i="22"/>
  <c r="F76" i="22"/>
  <c r="F75" i="22"/>
  <c r="F62" i="22"/>
  <c r="F60" i="22"/>
  <c r="U60" i="22" s="1"/>
  <c r="F59" i="22"/>
  <c r="U59" i="22" s="1"/>
  <c r="F58" i="22"/>
  <c r="U58" i="22" s="1"/>
  <c r="F56" i="22"/>
  <c r="U56" i="22" s="1"/>
  <c r="F55" i="22"/>
  <c r="F54" i="22"/>
  <c r="F52" i="22"/>
  <c r="U52" i="22" s="1"/>
  <c r="F51" i="22"/>
  <c r="F50" i="22"/>
  <c r="F49" i="22"/>
  <c r="F48" i="22"/>
  <c r="F46" i="22"/>
  <c r="F45" i="22"/>
  <c r="F44" i="22"/>
  <c r="F42" i="22"/>
  <c r="F41" i="22"/>
  <c r="F40" i="22"/>
  <c r="F39" i="22"/>
  <c r="F38" i="22"/>
  <c r="F37" i="22"/>
  <c r="F36" i="22"/>
  <c r="F35" i="22"/>
  <c r="F34" i="22"/>
  <c r="F31" i="22"/>
  <c r="F30" i="22"/>
  <c r="F29" i="22"/>
  <c r="F28" i="22"/>
  <c r="F27" i="22"/>
  <c r="N27" i="22" s="1"/>
  <c r="F26" i="22"/>
  <c r="F25" i="22"/>
  <c r="U25" i="22" s="1"/>
  <c r="F24" i="22"/>
  <c r="F23" i="22"/>
  <c r="F22" i="22"/>
  <c r="F21" i="22"/>
  <c r="F20" i="22"/>
  <c r="F19" i="22"/>
  <c r="F17" i="22"/>
  <c r="F16" i="22"/>
  <c r="F15" i="22"/>
  <c r="F13" i="22"/>
  <c r="F12" i="22"/>
  <c r="F11" i="22"/>
  <c r="F8" i="22"/>
  <c r="F7" i="22"/>
  <c r="S81" i="22"/>
  <c r="U15" i="22" l="1"/>
  <c r="N15" i="22"/>
  <c r="U16" i="22"/>
  <c r="N16" i="22"/>
  <c r="J47" i="22"/>
  <c r="J104" i="22" s="1"/>
  <c r="J106" i="22" s="1"/>
  <c r="F9" i="22"/>
  <c r="M24" i="22"/>
  <c r="P24" i="22"/>
  <c r="U11" i="22"/>
  <c r="N11" i="22"/>
  <c r="N13" i="22"/>
  <c r="U13" i="22"/>
  <c r="M10" i="22"/>
  <c r="P10" i="22"/>
  <c r="J112" i="22"/>
  <c r="J111" i="22" s="1"/>
  <c r="J68" i="22"/>
  <c r="J94" i="22"/>
  <c r="J98" i="22" s="1"/>
  <c r="J100" i="22" s="1"/>
  <c r="T24" i="22"/>
  <c r="J102" i="22" l="1"/>
  <c r="J65" i="22"/>
  <c r="O56" i="22"/>
  <c r="O48" i="22"/>
  <c r="S18" i="22"/>
  <c r="T56" i="22"/>
  <c r="L18" i="22"/>
  <c r="G18" i="22"/>
  <c r="F18" i="22" s="1"/>
  <c r="G95" i="22"/>
  <c r="F95" i="22" s="1"/>
  <c r="G94" i="22"/>
  <c r="F94" i="22" s="1"/>
  <c r="E95" i="22"/>
  <c r="E94" i="22" s="1"/>
  <c r="L69" i="22"/>
  <c r="L67" i="22"/>
  <c r="G69" i="22"/>
  <c r="F69" i="22" s="1"/>
  <c r="G67" i="22"/>
  <c r="F67" i="22" s="1"/>
  <c r="E67" i="22"/>
  <c r="E69" i="22"/>
  <c r="L57" i="22"/>
  <c r="G57" i="22"/>
  <c r="F57" i="22" s="1"/>
  <c r="E57" i="22"/>
  <c r="E33" i="22"/>
  <c r="O33" i="22" s="1"/>
  <c r="E18" i="22"/>
  <c r="O18" i="22" s="1"/>
  <c r="E14" i="22"/>
  <c r="O14" i="22" s="1"/>
  <c r="E9" i="22"/>
  <c r="O9" i="22" s="1"/>
  <c r="O47" i="22" s="1"/>
  <c r="J72" i="22" l="1"/>
  <c r="J110" i="22"/>
  <c r="G112" i="22"/>
  <c r="F112" i="22" s="1"/>
  <c r="Q56" i="22"/>
  <c r="N56" i="22"/>
  <c r="K56" i="22"/>
  <c r="M56" i="22"/>
  <c r="P56" i="22"/>
  <c r="L112" i="22"/>
  <c r="E47" i="22"/>
  <c r="O127" i="22" s="1"/>
  <c r="J115" i="22" l="1"/>
  <c r="J127" i="22" s="1"/>
  <c r="J117" i="22"/>
  <c r="D53" i="22" l="1"/>
  <c r="D70" i="22" s="1"/>
  <c r="G53" i="22"/>
  <c r="F53" i="22" s="1"/>
  <c r="L53" i="22"/>
  <c r="S53" i="22"/>
  <c r="M54" i="22"/>
  <c r="O54" i="22"/>
  <c r="E55" i="22"/>
  <c r="U55" i="22"/>
  <c r="O55" i="22"/>
  <c r="X55" i="22"/>
  <c r="D21" i="22"/>
  <c r="D19" i="22"/>
  <c r="E53" i="22" l="1"/>
  <c r="E70" i="22" s="1"/>
  <c r="E68" i="22" s="1"/>
  <c r="E65" i="22" s="1"/>
  <c r="E72" i="22" s="1"/>
  <c r="O53" i="22"/>
  <c r="L70" i="22"/>
  <c r="T53" i="22"/>
  <c r="G70" i="22"/>
  <c r="F70" i="22" s="1"/>
  <c r="M55" i="22"/>
  <c r="U54" i="22"/>
  <c r="T54" i="22"/>
  <c r="T55" i="22"/>
  <c r="P55" i="22"/>
  <c r="P54" i="22"/>
  <c r="D18" i="22"/>
  <c r="L68" i="22" l="1"/>
  <c r="L65" i="22" s="1"/>
  <c r="L110" i="22" s="1"/>
  <c r="L113" i="22"/>
  <c r="L111" i="22" s="1"/>
  <c r="M53" i="22"/>
  <c r="G68" i="22"/>
  <c r="G113" i="22"/>
  <c r="P53" i="22"/>
  <c r="U53" i="22"/>
  <c r="G65" i="22" l="1"/>
  <c r="F68" i="22"/>
  <c r="G111" i="22"/>
  <c r="F111" i="22" s="1"/>
  <c r="F113" i="22"/>
  <c r="S95" i="22"/>
  <c r="S74" i="22"/>
  <c r="S87" i="22" s="1"/>
  <c r="S69" i="22"/>
  <c r="S67" i="22"/>
  <c r="S57" i="22"/>
  <c r="S70" i="22" s="1"/>
  <c r="S33" i="22"/>
  <c r="S14" i="22"/>
  <c r="S47" i="22" s="1"/>
  <c r="G110" i="22" l="1"/>
  <c r="F110" i="22" s="1"/>
  <c r="F65" i="22"/>
  <c r="S113" i="22"/>
  <c r="S94" i="22"/>
  <c r="S98" i="22" s="1"/>
  <c r="W98" i="22" s="1"/>
  <c r="S68" i="22"/>
  <c r="S65" i="22" s="1"/>
  <c r="S89" i="22"/>
  <c r="S112" i="22"/>
  <c r="V18" i="22"/>
  <c r="V15" i="22"/>
  <c r="S72" i="22" l="1"/>
  <c r="S115" i="22" s="1"/>
  <c r="S104" i="22"/>
  <c r="S106" i="22" s="1"/>
  <c r="S111" i="22"/>
  <c r="S110" i="22"/>
  <c r="S102" i="22"/>
  <c r="S100" i="22"/>
  <c r="S117" i="22" l="1"/>
  <c r="U108" i="22"/>
  <c r="D95" i="22"/>
  <c r="D94" i="22" s="1"/>
  <c r="O91" i="22"/>
  <c r="O95" i="22" s="1"/>
  <c r="M85" i="22"/>
  <c r="M84" i="22"/>
  <c r="L81" i="22"/>
  <c r="G81" i="22"/>
  <c r="F81" i="22" s="1"/>
  <c r="D81" i="22"/>
  <c r="M79" i="22"/>
  <c r="M77" i="22"/>
  <c r="A78" i="22"/>
  <c r="A79" i="22" s="1"/>
  <c r="A80" i="22" s="1"/>
  <c r="A81" i="22" s="1"/>
  <c r="U76" i="22"/>
  <c r="T75" i="22"/>
  <c r="O74" i="22"/>
  <c r="L74" i="22"/>
  <c r="L87" i="22" s="1"/>
  <c r="G74" i="22"/>
  <c r="F74" i="22" s="1"/>
  <c r="D74" i="22"/>
  <c r="D87" i="22" s="1"/>
  <c r="D69" i="22"/>
  <c r="D67" i="22"/>
  <c r="O62" i="22"/>
  <c r="O60" i="22"/>
  <c r="T60" i="22"/>
  <c r="O59" i="22"/>
  <c r="M59" i="22"/>
  <c r="O58" i="22"/>
  <c r="T58" i="22"/>
  <c r="W57" i="22"/>
  <c r="O52" i="22"/>
  <c r="M52" i="22"/>
  <c r="O51" i="22"/>
  <c r="N51" i="22"/>
  <c r="O50" i="22"/>
  <c r="O67" i="22" s="1"/>
  <c r="M50" i="22"/>
  <c r="O49" i="22"/>
  <c r="N48" i="22"/>
  <c r="A49" i="22"/>
  <c r="A50" i="22" s="1"/>
  <c r="A51" i="22" s="1"/>
  <c r="A52" i="22" s="1"/>
  <c r="K45" i="22"/>
  <c r="K42" i="22"/>
  <c r="T41" i="22"/>
  <c r="T40" i="22"/>
  <c r="N39" i="22"/>
  <c r="A39" i="22"/>
  <c r="A40" i="22" s="1"/>
  <c r="A41" i="22" s="1"/>
  <c r="M38" i="22"/>
  <c r="N36" i="22"/>
  <c r="K35" i="22"/>
  <c r="U34" i="22"/>
  <c r="V34" i="22" s="1"/>
  <c r="L33" i="22"/>
  <c r="G33" i="22"/>
  <c r="F33" i="22" s="1"/>
  <c r="D33" i="22"/>
  <c r="U31" i="22"/>
  <c r="K26" i="22"/>
  <c r="N25" i="22"/>
  <c r="A26" i="22"/>
  <c r="A27" i="22" s="1"/>
  <c r="A28" i="22" s="1"/>
  <c r="A29" i="22" s="1"/>
  <c r="A30" i="22" s="1"/>
  <c r="A31" i="22" s="1"/>
  <c r="A32" i="22" s="1"/>
  <c r="A33" i="22" s="1"/>
  <c r="N23" i="22"/>
  <c r="K22" i="22"/>
  <c r="U21" i="22"/>
  <c r="V21" i="22" s="1"/>
  <c r="L14" i="22"/>
  <c r="G14" i="22"/>
  <c r="D14" i="22"/>
  <c r="D9" i="22"/>
  <c r="X8" i="22"/>
  <c r="Y8" i="22" s="1"/>
  <c r="U8" i="22"/>
  <c r="A8" i="22"/>
  <c r="Y7" i="22"/>
  <c r="X7" i="22"/>
  <c r="C5" i="22"/>
  <c r="D5" i="22" s="1"/>
  <c r="F5" i="22" s="1"/>
  <c r="G5" i="22" s="1"/>
  <c r="H5" i="22" s="1"/>
  <c r="J5" i="22" s="1"/>
  <c r="M5" i="22" s="1"/>
  <c r="N5" i="22" s="1"/>
  <c r="O5" i="22" s="1"/>
  <c r="P5" i="22" s="1"/>
  <c r="Q5" i="22" s="1"/>
  <c r="T5" i="22" s="1"/>
  <c r="U5" i="22" s="1"/>
  <c r="A42" i="22" l="1"/>
  <c r="A43" i="22" s="1"/>
  <c r="A44" i="22" s="1"/>
  <c r="A45" i="22" s="1"/>
  <c r="A46" i="22" s="1"/>
  <c r="F14" i="22"/>
  <c r="G47" i="22"/>
  <c r="F47" i="22" s="1"/>
  <c r="D112" i="22"/>
  <c r="P77" i="22"/>
  <c r="L98" i="22"/>
  <c r="L100" i="22" s="1"/>
  <c r="O69" i="22"/>
  <c r="O112" i="22" s="1"/>
  <c r="P7" i="22"/>
  <c r="K7" i="22"/>
  <c r="M7" i="22"/>
  <c r="Q91" i="22"/>
  <c r="M9" i="22"/>
  <c r="L47" i="22"/>
  <c r="Q82" i="22"/>
  <c r="D47" i="22"/>
  <c r="D102" i="22" s="1"/>
  <c r="P38" i="22"/>
  <c r="M76" i="22"/>
  <c r="P76" i="22"/>
  <c r="T76" i="22"/>
  <c r="K78" i="22"/>
  <c r="P84" i="22"/>
  <c r="P86" i="22"/>
  <c r="N21" i="22"/>
  <c r="U77" i="22"/>
  <c r="K20" i="22"/>
  <c r="Q22" i="22"/>
  <c r="Q45" i="22"/>
  <c r="U48" i="22"/>
  <c r="Q7" i="22"/>
  <c r="T21" i="22"/>
  <c r="X23" i="22"/>
  <c r="Q31" i="22"/>
  <c r="K82" i="22"/>
  <c r="P13" i="22"/>
  <c r="P21" i="22"/>
  <c r="N22" i="22"/>
  <c r="U75" i="22"/>
  <c r="N77" i="22"/>
  <c r="M21" i="22"/>
  <c r="P25" i="22"/>
  <c r="P28" i="22"/>
  <c r="K34" i="22"/>
  <c r="K48" i="22"/>
  <c r="T77" i="22"/>
  <c r="K38" i="22"/>
  <c r="P50" i="22"/>
  <c r="M58" i="22"/>
  <c r="T108" i="22"/>
  <c r="K13" i="22"/>
  <c r="U38" i="22"/>
  <c r="Q41" i="22"/>
  <c r="T51" i="22"/>
  <c r="N58" i="22"/>
  <c r="M13" i="22"/>
  <c r="P29" i="22"/>
  <c r="P58" i="22"/>
  <c r="P49" i="22"/>
  <c r="T13" i="22"/>
  <c r="U23" i="22"/>
  <c r="Q27" i="22"/>
  <c r="Q36" i="22"/>
  <c r="N38" i="22"/>
  <c r="K59" i="22"/>
  <c r="M26" i="22"/>
  <c r="U26" i="22"/>
  <c r="M35" i="22"/>
  <c r="P37" i="22"/>
  <c r="M40" i="22"/>
  <c r="U51" i="22"/>
  <c r="P12" i="22"/>
  <c r="P33" i="22"/>
  <c r="M34" i="22"/>
  <c r="M23" i="22"/>
  <c r="N34" i="22"/>
  <c r="M42" i="22"/>
  <c r="M49" i="22"/>
  <c r="Q58" i="22"/>
  <c r="P59" i="22"/>
  <c r="U67" i="22"/>
  <c r="W15" i="22"/>
  <c r="K21" i="22"/>
  <c r="K25" i="22"/>
  <c r="P26" i="22"/>
  <c r="Q29" i="22"/>
  <c r="Q34" i="22"/>
  <c r="P35" i="22"/>
  <c r="U39" i="22"/>
  <c r="V39" i="22" s="1"/>
  <c r="K41" i="22"/>
  <c r="Q42" i="22"/>
  <c r="P51" i="22"/>
  <c r="Q59" i="22"/>
  <c r="E74" i="22"/>
  <c r="M82" i="22"/>
  <c r="Q84" i="22"/>
  <c r="P85" i="22"/>
  <c r="M51" i="22"/>
  <c r="T39" i="22"/>
  <c r="Q46" i="22"/>
  <c r="U49" i="22"/>
  <c r="K91" i="22"/>
  <c r="Q19" i="22"/>
  <c r="W18" i="22"/>
  <c r="Q23" i="22"/>
  <c r="Q26" i="22"/>
  <c r="K29" i="22"/>
  <c r="P31" i="22"/>
  <c r="Q35" i="22"/>
  <c r="P40" i="22"/>
  <c r="Q51" i="22"/>
  <c r="T84" i="22"/>
  <c r="T35" i="22"/>
  <c r="K30" i="22"/>
  <c r="T26" i="22"/>
  <c r="U35" i="22"/>
  <c r="V35" i="22" s="1"/>
  <c r="M39" i="22"/>
  <c r="O57" i="22"/>
  <c r="O70" i="22" s="1"/>
  <c r="P17" i="22"/>
  <c r="Q20" i="22"/>
  <c r="N26" i="22"/>
  <c r="N35" i="22"/>
  <c r="K37" i="22"/>
  <c r="T49" i="22"/>
  <c r="K52" i="22"/>
  <c r="K79" i="22"/>
  <c r="T82" i="22"/>
  <c r="M86" i="22"/>
  <c r="P11" i="22"/>
  <c r="Q11" i="22"/>
  <c r="Z47" i="22"/>
  <c r="M14" i="22"/>
  <c r="Q14" i="22"/>
  <c r="P14" i="22"/>
  <c r="U14" i="22"/>
  <c r="T14" i="22"/>
  <c r="N14" i="22"/>
  <c r="K14" i="22"/>
  <c r="P39" i="22"/>
  <c r="Q39" i="22"/>
  <c r="Q16" i="22"/>
  <c r="P16" i="22"/>
  <c r="U33" i="22"/>
  <c r="N33" i="22"/>
  <c r="M33" i="22"/>
  <c r="T33" i="22"/>
  <c r="U81" i="22"/>
  <c r="N81" i="22"/>
  <c r="M81" i="22"/>
  <c r="T81" i="22"/>
  <c r="Q44" i="22"/>
  <c r="M18" i="22"/>
  <c r="T18" i="22"/>
  <c r="N18" i="22"/>
  <c r="U18" i="22"/>
  <c r="P15" i="22"/>
  <c r="Q15" i="22"/>
  <c r="W47" i="22"/>
  <c r="X45" i="22"/>
  <c r="U30" i="22"/>
  <c r="K44" i="22"/>
  <c r="T12" i="22"/>
  <c r="T17" i="22"/>
  <c r="T7" i="22"/>
  <c r="K8" i="22"/>
  <c r="N12" i="22"/>
  <c r="U12" i="22"/>
  <c r="U29" i="22"/>
  <c r="V29" i="22" s="1"/>
  <c r="K31" i="22"/>
  <c r="P36" i="22"/>
  <c r="U7" i="22"/>
  <c r="M8" i="22"/>
  <c r="T8" i="22"/>
  <c r="M11" i="22"/>
  <c r="T11" i="22"/>
  <c r="Q13" i="22"/>
  <c r="T15" i="22"/>
  <c r="M16" i="22"/>
  <c r="T20" i="22"/>
  <c r="X21" i="22"/>
  <c r="N29" i="22"/>
  <c r="P30" i="22"/>
  <c r="M31" i="22"/>
  <c r="N37" i="22"/>
  <c r="M41" i="22"/>
  <c r="P45" i="22"/>
  <c r="T45" i="22"/>
  <c r="M46" i="22"/>
  <c r="P60" i="22"/>
  <c r="Q60" i="22"/>
  <c r="M60" i="22"/>
  <c r="K60" i="22"/>
  <c r="P80" i="22"/>
  <c r="K80" i="22"/>
  <c r="M80" i="22"/>
  <c r="T80" i="22"/>
  <c r="Q12" i="22"/>
  <c r="Q17" i="22"/>
  <c r="N20" i="22"/>
  <c r="Q21" i="22"/>
  <c r="P23" i="22"/>
  <c r="T23" i="22"/>
  <c r="T27" i="22"/>
  <c r="M27" i="22"/>
  <c r="K28" i="22"/>
  <c r="T36" i="22"/>
  <c r="M36" i="22"/>
  <c r="U36" i="22"/>
  <c r="Q37" i="22"/>
  <c r="P41" i="22"/>
  <c r="P46" i="22"/>
  <c r="U50" i="22"/>
  <c r="P52" i="22"/>
  <c r="Q77" i="22"/>
  <c r="O87" i="22"/>
  <c r="Q80" i="22"/>
  <c r="K12" i="22"/>
  <c r="T30" i="22"/>
  <c r="M30" i="22"/>
  <c r="M12" i="22"/>
  <c r="U19" i="22"/>
  <c r="N19" i="22"/>
  <c r="M28" i="22"/>
  <c r="N30" i="22"/>
  <c r="T37" i="22"/>
  <c r="P42" i="22"/>
  <c r="U44" i="22"/>
  <c r="N44" i="22"/>
  <c r="T44" i="22"/>
  <c r="K46" i="22"/>
  <c r="Q48" i="22"/>
  <c r="K51" i="22"/>
  <c r="T52" i="22"/>
  <c r="T83" i="22"/>
  <c r="P83" i="22"/>
  <c r="M83" i="22"/>
  <c r="P22" i="22"/>
  <c r="U17" i="22"/>
  <c r="M19" i="22"/>
  <c r="K39" i="22"/>
  <c r="P67" i="22"/>
  <c r="T67" i="22"/>
  <c r="M67" i="22"/>
  <c r="K17" i="22"/>
  <c r="T28" i="22"/>
  <c r="M17" i="22"/>
  <c r="K11" i="22"/>
  <c r="K15" i="22"/>
  <c r="N17" i="22"/>
  <c r="P18" i="22"/>
  <c r="P27" i="22"/>
  <c r="U37" i="22"/>
  <c r="M44" i="22"/>
  <c r="N7" i="22"/>
  <c r="T16" i="22"/>
  <c r="K19" i="22"/>
  <c r="T19" i="22"/>
  <c r="K16" i="22"/>
  <c r="T29" i="22"/>
  <c r="M29" i="22"/>
  <c r="M37" i="22"/>
  <c r="T46" i="22"/>
  <c r="Q52" i="22"/>
  <c r="N52" i="22"/>
  <c r="M15" i="22"/>
  <c r="Q25" i="22"/>
  <c r="T25" i="22"/>
  <c r="T31" i="22"/>
  <c r="P75" i="22"/>
  <c r="M75" i="22"/>
  <c r="K75" i="22"/>
  <c r="N75" i="22"/>
  <c r="D89" i="22"/>
  <c r="D98" i="22"/>
  <c r="D100" i="22" s="1"/>
  <c r="N8" i="22"/>
  <c r="P19" i="22"/>
  <c r="M20" i="22"/>
  <c r="U20" i="22"/>
  <c r="T22" i="22"/>
  <c r="M22" i="22"/>
  <c r="U22" i="22"/>
  <c r="K23" i="22"/>
  <c r="M25" i="22"/>
  <c r="V25" i="22"/>
  <c r="K27" i="22"/>
  <c r="Q28" i="22"/>
  <c r="Q30" i="22"/>
  <c r="N31" i="22"/>
  <c r="T34" i="22"/>
  <c r="K36" i="22"/>
  <c r="Q38" i="22"/>
  <c r="T38" i="22"/>
  <c r="U42" i="22"/>
  <c r="N42" i="22"/>
  <c r="T42" i="22"/>
  <c r="P44" i="22"/>
  <c r="M45" i="22"/>
  <c r="P48" i="22"/>
  <c r="T48" i="22"/>
  <c r="M48" i="22"/>
  <c r="T50" i="22"/>
  <c r="N60" i="22"/>
  <c r="Q75" i="22"/>
  <c r="T78" i="22"/>
  <c r="M78" i="22"/>
  <c r="P78" i="22"/>
  <c r="Q78" i="22"/>
  <c r="N80" i="22"/>
  <c r="U83" i="22"/>
  <c r="O81" i="22"/>
  <c r="Q81" i="22" s="1"/>
  <c r="P82" i="22"/>
  <c r="U85" i="22"/>
  <c r="N85" i="22"/>
  <c r="Q85" i="22"/>
  <c r="K85" i="22"/>
  <c r="T85" i="22"/>
  <c r="K58" i="22"/>
  <c r="G87" i="22"/>
  <c r="G89" i="22" s="1"/>
  <c r="F89" i="22" s="1"/>
  <c r="E81" i="22"/>
  <c r="K81" i="22" s="1"/>
  <c r="N59" i="22"/>
  <c r="T59" i="22"/>
  <c r="K77" i="22"/>
  <c r="E112" i="22"/>
  <c r="L89" i="22"/>
  <c r="N79" i="22"/>
  <c r="T79" i="22"/>
  <c r="P91" i="22"/>
  <c r="T91" i="22"/>
  <c r="M91" i="22"/>
  <c r="U86" i="22"/>
  <c r="N86" i="22"/>
  <c r="Q86" i="22"/>
  <c r="K86" i="22"/>
  <c r="T86" i="22"/>
  <c r="K108" i="22"/>
  <c r="Q108" i="22"/>
  <c r="K84" i="22"/>
  <c r="U84" i="22"/>
  <c r="E87" i="22" l="1"/>
  <c r="O129" i="22" s="1"/>
  <c r="G98" i="22"/>
  <c r="F87" i="22"/>
  <c r="N87" i="22" s="1"/>
  <c r="O68" i="22"/>
  <c r="O65" i="22" s="1"/>
  <c r="O72" i="22" s="1"/>
  <c r="G72" i="22"/>
  <c r="F72" i="22" s="1"/>
  <c r="U9" i="22"/>
  <c r="P9" i="22"/>
  <c r="T9" i="22"/>
  <c r="G102" i="22"/>
  <c r="N9" i="22"/>
  <c r="L72" i="22"/>
  <c r="L102" i="22"/>
  <c r="L115" i="22" s="1"/>
  <c r="L127" i="22" s="1"/>
  <c r="L104" i="22"/>
  <c r="L106" i="22" s="1"/>
  <c r="P20" i="22"/>
  <c r="Q33" i="22"/>
  <c r="K33" i="22"/>
  <c r="P34" i="22"/>
  <c r="K18" i="22"/>
  <c r="P108" i="22"/>
  <c r="D104" i="22"/>
  <c r="D106" i="22" s="1"/>
  <c r="K9" i="22"/>
  <c r="N108" i="22"/>
  <c r="O89" i="22"/>
  <c r="O104" i="22" s="1"/>
  <c r="O106" i="22" s="1"/>
  <c r="M95" i="22"/>
  <c r="P95" i="22"/>
  <c r="K95" i="22"/>
  <c r="T95" i="22"/>
  <c r="Q95" i="22"/>
  <c r="D113" i="22"/>
  <c r="D111" i="22" s="1"/>
  <c r="D68" i="22"/>
  <c r="D65" i="22" s="1"/>
  <c r="Q62" i="22"/>
  <c r="M62" i="22"/>
  <c r="P62" i="22"/>
  <c r="N62" i="22"/>
  <c r="K62" i="22"/>
  <c r="T62" i="22"/>
  <c r="Q18" i="22"/>
  <c r="Q9" i="22"/>
  <c r="P81" i="22"/>
  <c r="W72" i="22"/>
  <c r="K57" i="22"/>
  <c r="U57" i="22"/>
  <c r="N57" i="22"/>
  <c r="Q57" i="22"/>
  <c r="T57" i="22"/>
  <c r="M57" i="22"/>
  <c r="P57" i="22"/>
  <c r="K47" i="22"/>
  <c r="Q69" i="22"/>
  <c r="P69" i="22"/>
  <c r="K69" i="22"/>
  <c r="N69" i="22"/>
  <c r="M69" i="22"/>
  <c r="T69" i="22"/>
  <c r="U69" i="22"/>
  <c r="T47" i="22"/>
  <c r="M47" i="22"/>
  <c r="W45" i="22"/>
  <c r="Y45" i="22" s="1"/>
  <c r="U47" i="22"/>
  <c r="N47" i="22"/>
  <c r="W115" i="22"/>
  <c r="M108" i="22"/>
  <c r="P8" i="22"/>
  <c r="Q8" i="22"/>
  <c r="P47" i="22"/>
  <c r="O94" i="22"/>
  <c r="O98" i="22" s="1"/>
  <c r="T74" i="22"/>
  <c r="N74" i="22"/>
  <c r="Q74" i="22"/>
  <c r="U74" i="22"/>
  <c r="M74" i="22"/>
  <c r="K74" i="22"/>
  <c r="P74" i="22"/>
  <c r="N94" i="22"/>
  <c r="P96" i="22"/>
  <c r="P79" i="22"/>
  <c r="Q79" i="22"/>
  <c r="E89" i="22" l="1"/>
  <c r="E104" i="22" s="1"/>
  <c r="E106" i="22" s="1"/>
  <c r="G100" i="22"/>
  <c r="F100" i="22" s="1"/>
  <c r="F98" i="22"/>
  <c r="G104" i="22"/>
  <c r="G106" i="22" s="1"/>
  <c r="F106" i="22" s="1"/>
  <c r="N89" i="22"/>
  <c r="G115" i="22"/>
  <c r="F102" i="22"/>
  <c r="M102" i="22" s="1"/>
  <c r="O113" i="22"/>
  <c r="O111" i="22" s="1"/>
  <c r="O115" i="22"/>
  <c r="O100" i="22"/>
  <c r="O131" i="22"/>
  <c r="O132" i="22" s="1"/>
  <c r="O130" i="22"/>
  <c r="T96" i="22"/>
  <c r="M96" i="22"/>
  <c r="O110" i="22"/>
  <c r="P112" i="22"/>
  <c r="M112" i="22"/>
  <c r="Q112" i="22"/>
  <c r="U112" i="22"/>
  <c r="T112" i="22"/>
  <c r="K112" i="22"/>
  <c r="N112" i="22"/>
  <c r="D110" i="22"/>
  <c r="D115" i="22" s="1"/>
  <c r="D127" i="22" s="1"/>
  <c r="D72" i="22"/>
  <c r="D117" i="22" s="1"/>
  <c r="E117" i="22" s="1"/>
  <c r="O128" i="22"/>
  <c r="E102" i="22"/>
  <c r="M94" i="22"/>
  <c r="P94" i="22"/>
  <c r="Q94" i="22"/>
  <c r="T94" i="22"/>
  <c r="U87" i="22"/>
  <c r="K87" i="22"/>
  <c r="M87" i="22"/>
  <c r="P87" i="22"/>
  <c r="T87" i="22"/>
  <c r="Q87" i="22"/>
  <c r="O102" i="22"/>
  <c r="Q47" i="22"/>
  <c r="L117" i="22"/>
  <c r="Z72" i="22"/>
  <c r="F104" i="22" l="1"/>
  <c r="F115" i="22"/>
  <c r="G127" i="22"/>
  <c r="K102" i="22"/>
  <c r="T102" i="22"/>
  <c r="U102" i="22"/>
  <c r="N102" i="22"/>
  <c r="Q102" i="22"/>
  <c r="O117" i="22"/>
  <c r="P102" i="22"/>
  <c r="U89" i="22"/>
  <c r="K89" i="22"/>
  <c r="P89" i="22"/>
  <c r="Q89" i="22"/>
  <c r="T89" i="22"/>
  <c r="M89" i="22"/>
  <c r="E113" i="22"/>
  <c r="E111" i="22" s="1"/>
  <c r="P113" i="22"/>
  <c r="M113" i="22"/>
  <c r="T113" i="22"/>
  <c r="U113" i="22"/>
  <c r="N113" i="22"/>
  <c r="Q113" i="22"/>
  <c r="Q70" i="22"/>
  <c r="T70" i="22"/>
  <c r="M70" i="22"/>
  <c r="P70" i="22"/>
  <c r="U70" i="22"/>
  <c r="N70" i="22"/>
  <c r="K70" i="22"/>
  <c r="U100" i="22" l="1"/>
  <c r="Q100" i="22"/>
  <c r="N100" i="22"/>
  <c r="M100" i="22"/>
  <c r="P100" i="22"/>
  <c r="T100" i="22"/>
  <c r="K113" i="22"/>
  <c r="G117" i="22"/>
  <c r="F117" i="22" s="1"/>
  <c r="Q68" i="22"/>
  <c r="U68" i="22"/>
  <c r="N68" i="22"/>
  <c r="K68" i="22"/>
  <c r="T68" i="22"/>
  <c r="P68" i="22"/>
  <c r="M68" i="22"/>
  <c r="E110" i="22"/>
  <c r="E115" i="22" s="1"/>
  <c r="E127" i="22" s="1"/>
  <c r="E98" i="22"/>
  <c r="E100" i="22" s="1"/>
  <c r="K100" i="22" s="1"/>
  <c r="K94" i="22"/>
  <c r="U106" i="22"/>
  <c r="K106" i="22"/>
  <c r="Q106" i="22"/>
  <c r="T106" i="22"/>
  <c r="M106" i="22"/>
  <c r="P106" i="22"/>
  <c r="N106" i="22"/>
  <c r="U98" i="22"/>
  <c r="N98" i="22"/>
  <c r="P98" i="22"/>
  <c r="T98" i="22"/>
  <c r="M98" i="22"/>
  <c r="Q98" i="22"/>
  <c r="P111" i="22"/>
  <c r="M111" i="22"/>
  <c r="U111" i="22"/>
  <c r="N111" i="22"/>
  <c r="K111" i="22"/>
  <c r="Q111" i="22"/>
  <c r="T111" i="22"/>
  <c r="U104" i="22"/>
  <c r="K104" i="22"/>
  <c r="N104" i="22"/>
  <c r="P104" i="22"/>
  <c r="T104" i="22"/>
  <c r="Q104" i="22"/>
  <c r="M104" i="22"/>
  <c r="N65" i="22" l="1"/>
  <c r="T65" i="22"/>
  <c r="U65" i="22"/>
  <c r="P65" i="22"/>
  <c r="Q65" i="22"/>
  <c r="K65" i="22"/>
  <c r="M65" i="22"/>
  <c r="M117" i="22"/>
  <c r="P117" i="22"/>
  <c r="N117" i="22"/>
  <c r="K117" i="22"/>
  <c r="Q117" i="22"/>
  <c r="T117" i="22"/>
  <c r="U117" i="22"/>
  <c r="P110" i="22"/>
  <c r="M110" i="22"/>
  <c r="K110" i="22"/>
  <c r="T110" i="22"/>
  <c r="N110" i="22"/>
  <c r="Q110" i="22"/>
  <c r="U110" i="22"/>
  <c r="K98" i="22"/>
  <c r="P115" i="22" l="1"/>
  <c r="M115" i="22"/>
  <c r="T115" i="22"/>
  <c r="F127" i="22"/>
  <c r="U115" i="22"/>
  <c r="K115" i="22"/>
  <c r="Q115" i="22"/>
  <c r="N115" i="22"/>
  <c r="P72" i="22"/>
  <c r="N72" i="22"/>
  <c r="K72" i="22"/>
  <c r="Q72" i="22"/>
  <c r="U72" i="22"/>
  <c r="T72" i="22"/>
  <c r="M72" i="22"/>
</calcChain>
</file>

<file path=xl/sharedStrings.xml><?xml version="1.0" encoding="utf-8"?>
<sst xmlns="http://schemas.openxmlformats.org/spreadsheetml/2006/main" count="219" uniqueCount="206">
  <si>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</si>
  <si>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</si>
  <si>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</si>
  <si>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</si>
  <si>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</si>
  <si>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</si>
  <si>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</si>
  <si>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</si>
  <si>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</si>
  <si>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</si>
  <si>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</si>
  <si>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</si>
  <si>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</si>
  <si>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</si>
  <si>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</si>
  <si>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</si>
  <si>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</si>
  <si>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</si>
  <si>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</si>
  <si>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</si>
  <si>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</si>
  <si>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</si>
  <si>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</si>
  <si>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</si>
  <si>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</si>
  <si>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</si>
  <si>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</si>
  <si>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</si>
  <si>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</si>
  <si>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</si>
  <si>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</si>
  <si>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</si>
  <si>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</si>
  <si>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</si>
  <si>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</si>
  <si>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</si>
  <si>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</si>
  <si>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</si>
  <si>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</si>
  <si>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</si>
  <si>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</si>
  <si>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</si>
  <si>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</si>
  <si>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</si>
  <si>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</si>
  <si>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Надходження коштів пайової участі у розвитку інфраструктури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</si>
  <si>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</si>
  <si>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</si>
  <si>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</si>
  <si>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</si>
  <si>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</si>
  <si>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</si>
  <si>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</si>
  <si>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</si>
  <si>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</si>
  <si>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</si>
  <si>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</si>
  <si>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</si>
  <si>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</si>
  <si>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</si>
  <si>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</si>
  <si>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</si>
  <si>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</si>
  <si>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</si>
  <si>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</si>
  <si>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</si>
  <si>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</si>
  <si>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</si>
  <si>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</si>
  <si>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</si>
  <si>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</si>
  <si>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</si>
  <si>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</si>
  <si>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</si>
  <si>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</si>
  <si>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</si>
  <si>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</si>
  <si>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</si>
  <si>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</si>
  <si>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</si>
  <si>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</si>
  <si>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</si>
  <si>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</si>
  <si>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</si>
  <si>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</si>
  <si>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</si>
  <si>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</si>
  <si>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</si>
  <si>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</si>
  <si>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</si>
  <si>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</si>
  <si>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</si>
  <si>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</si>
  <si>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</si>
  <si>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</si>
  <si>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</si>
  <si>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</si>
  <si>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</si>
  <si>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</si>
  <si>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</si>
  <si>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</si>
  <si>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</si>
  <si>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</si>
  <si>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</si>
  <si>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</si>
  <si>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</si>
  <si>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</si>
  <si>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</si>
  <si>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</si>
  <si>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</si>
  <si>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</si>
  <si>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</si>
  <si>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</si>
  <si>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</si>
  <si>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</si>
  <si>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</si>
  <si>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</si>
  <si>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</si>
  <si>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</si>
  <si>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</si>
  <si>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</si>
  <si>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</si>
  <si>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</si>
  <si>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</si>
  <si>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</si>
  <si>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</si>
  <si>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</si>
  <si>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</si>
  <si>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</si>
  <si>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</si>
  <si>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</si>
  <si>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</si>
  <si>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</si>
  <si>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</si>
  <si>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</si>
  <si>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</si>
  <si>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</si>
  <si>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</si>
  <si>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</si>
  <si>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</si>
  <si>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</si>
  <si>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</si>
  <si>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</si>
  <si>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</si>
  <si>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</si>
  <si>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</si>
  <si>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</si>
  <si>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</si>
  <si>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</si>
  <si>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</si>
  <si>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</si>
  <si>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</si>
  <si>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8.1.</t>
  </si>
  <si>
    <t>8.2.</t>
  </si>
  <si>
    <t>8.3.</t>
  </si>
  <si>
    <t>8.4.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</si>
  <si>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</si>
  <si>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</si>
  <si>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</si>
  <si>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</si>
  <si>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</si>
  <si>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</si>
  <si>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</si>
  <si>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</si>
  <si>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</si>
  <si>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</si>
  <si>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</si>
  <si>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</si>
  <si>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</si>
  <si>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8.5.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</si>
  <si>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</si>
  <si>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</si>
  <si>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</si>
  <si>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</si>
  <si>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</si>
  <si>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</si>
  <si>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</si>
  <si>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Надійшло за січень - квітень 2021р.</t>
  </si>
  <si>
    <t>План на січень - квітень 2021 року</t>
  </si>
  <si>
    <t>Відхилення надходжень до бюджету на січень - квітень 2021 року</t>
  </si>
  <si>
    <t>План на січень - квітень 2021р. (розрахунковий)</t>
  </si>
  <si>
    <t xml:space="preserve">Відхилення надходжень до бюджету на січень - квітень 2021 року (розрахунковий) </t>
  </si>
  <si>
    <t>Надійшло за січень - квітень 2020р.</t>
  </si>
  <si>
    <t>Відхилення факту січня - квітень 2021р. від факту січня - квітня 2020р.</t>
  </si>
  <si>
    <t>квітень</t>
  </si>
  <si>
    <t>8.6.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</si>
  <si>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</si>
  <si>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</si>
  <si>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</si>
  <si>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</si>
  <si>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</si>
  <si>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</si>
  <si>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</si>
  <si>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</si>
  <si>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</si>
  <si>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</si>
  <si>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</si>
  <si>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</si>
  <si>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</si>
  <si>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r>
      <t>Субвенція з місцевого бюджету на здійснення переданих видатків у</t>
    </r>
    <r>
      <rPr>
        <sz val="14.5"/>
        <rFont val="Times New Roman Cyr"/>
        <charset val="204"/>
      </rPr>
      <t xml:space="preserve"> сфері охорони злоров'я за рахунок коштів медичної субвенції:</t>
    </r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</si>
  <si>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</si>
  <si>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Інші субвенції з місцевого бюджету (на будівництво мережі каналізації на території приватного сектору квартального комітету «Добробут» мікрорайону «Старе місто» в м.Вінниці)</t>
  </si>
  <si>
    <t>Директор департаменту</t>
  </si>
  <si>
    <t>Наталія Луценко</t>
  </si>
  <si>
    <t>% виконання до плану на 2021р.</t>
  </si>
  <si>
    <t>Аналіз виконання бюджету Вінницької міської територіальної громади  по доходах за січень - квітень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</si>
</sst>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i/>
      <sz val="15.5"/>
      <name val="Times New Roman"/>
      <family val="1"/>
      <charset val="204"/>
    </font>
    <font>
      <b/>
      <sz val="15.5"/>
      <name val="Times New Roman"/>
      <family val="1"/>
      <charset val="204"/>
    </font>
    <font>
      <sz val="14.5"/>
      <name val="Times New Roman"/>
      <family val="1"/>
      <charset val="204"/>
    </font>
    <font>
      <i/>
      <sz val="14.5"/>
      <name val="Times New Roman Cyr"/>
      <charset val="204"/>
    </font>
    <font>
      <sz val="14.5"/>
      <name val="Times New Roman Cyr"/>
      <charset val="204"/>
    </font>
    <font>
      <i/>
      <sz val="14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7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1" fillId="0" borderId="0"/>
    <xf numFmtId="0" fontId="36" fillId="0" borderId="0"/>
    <xf numFmtId="0" fontId="36" fillId="0" borderId="0"/>
    <xf numFmtId="0" fontId="48" fillId="0" borderId="0"/>
  </cellStyleXfs>
  <cellXfs count="270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/>
    <xf numFmtId="0" fontId="3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19" fillId="0" borderId="0" xfId="2" applyFont="1" applyFill="1"/>
    <xf numFmtId="0" fontId="3" fillId="0" borderId="0" xfId="2" applyFont="1" applyFill="1"/>
    <xf numFmtId="0" fontId="19" fillId="0" borderId="0" xfId="2" applyFont="1" applyFill="1" applyBorder="1"/>
    <xf numFmtId="0" fontId="18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0" fontId="3" fillId="2" borderId="0" xfId="2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vertical="center"/>
    </xf>
    <xf numFmtId="0" fontId="16" fillId="0" borderId="1" xfId="1" applyNumberFormat="1" applyFont="1" applyFill="1" applyBorder="1" applyAlignment="1">
      <alignment horizontal="left" vertical="center" wrapText="1"/>
    </xf>
    <xf numFmtId="0" fontId="29" fillId="0" borderId="1" xfId="1" applyFont="1" applyFill="1" applyBorder="1" applyAlignment="1">
      <alignment horizontal="center" vertical="center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3" fillId="2" borderId="1" xfId="1" applyFont="1" applyFill="1" applyBorder="1" applyAlignment="1">
      <alignment horizontal="center" vertical="center"/>
    </xf>
    <xf numFmtId="2" fontId="34" fillId="2" borderId="1" xfId="1" applyNumberFormat="1" applyFont="1" applyFill="1" applyBorder="1" applyAlignment="1">
      <alignment horizontal="center" vertical="center" wrapText="1"/>
    </xf>
    <xf numFmtId="166" fontId="34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34" fillId="2" borderId="1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9" fillId="2" borderId="0" xfId="2" applyFont="1" applyFill="1" applyBorder="1"/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166" fontId="32" fillId="2" borderId="1" xfId="1" applyNumberFormat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1" fontId="16" fillId="2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49" fontId="12" fillId="0" borderId="1" xfId="3" applyNumberFormat="1" applyFont="1" applyFill="1" applyBorder="1" applyAlignment="1">
      <alignment vertical="top" wrapText="1"/>
    </xf>
    <xf numFmtId="0" fontId="3" fillId="0" borderId="0" xfId="3" applyFont="1" applyFill="1" applyBorder="1"/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5" fillId="0" borderId="0" xfId="3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6" fontId="21" fillId="2" borderId="0" xfId="1" applyNumberFormat="1" applyFont="1" applyFill="1" applyBorder="1" applyAlignment="1">
      <alignment horizontal="center" vertical="center" wrapText="1"/>
    </xf>
    <xf numFmtId="167" fontId="32" fillId="0" borderId="0" xfId="3" applyNumberFormat="1" applyFont="1" applyFill="1"/>
    <xf numFmtId="166" fontId="38" fillId="0" borderId="1" xfId="3" applyNumberFormat="1" applyFont="1" applyFill="1" applyBorder="1" applyAlignment="1">
      <alignment horizontal="center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0" fontId="39" fillId="0" borderId="1" xfId="1" applyFont="1" applyFill="1" applyBorder="1" applyAlignment="1">
      <alignment horizontal="center" vertical="center" wrapText="1"/>
    </xf>
    <xf numFmtId="167" fontId="32" fillId="2" borderId="0" xfId="3" applyNumberFormat="1" applyFont="1" applyFill="1"/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49" fontId="38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167" fontId="40" fillId="2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166" fontId="34" fillId="2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166" fontId="32" fillId="2" borderId="0" xfId="1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49" fontId="23" fillId="0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40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 wrapText="1"/>
    </xf>
    <xf numFmtId="166" fontId="44" fillId="2" borderId="1" xfId="1" applyNumberFormat="1" applyFont="1" applyFill="1" applyBorder="1" applyAlignment="1">
      <alignment horizontal="center" vertical="center" wrapText="1"/>
    </xf>
    <xf numFmtId="166" fontId="44" fillId="2" borderId="1" xfId="3" applyNumberFormat="1" applyFont="1" applyFill="1" applyBorder="1" applyAlignment="1">
      <alignment horizontal="center" vertical="center"/>
    </xf>
    <xf numFmtId="164" fontId="44" fillId="2" borderId="1" xfId="3" applyNumberFormat="1" applyFont="1" applyFill="1" applyBorder="1" applyAlignment="1">
      <alignment horizontal="center" vertical="center"/>
    </xf>
    <xf numFmtId="166" fontId="43" fillId="2" borderId="0" xfId="1" applyNumberFormat="1" applyFont="1" applyFill="1" applyBorder="1"/>
    <xf numFmtId="0" fontId="43" fillId="2" borderId="0" xfId="1" applyFont="1" applyFill="1" applyBorder="1"/>
    <xf numFmtId="49" fontId="44" fillId="2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 wrapText="1"/>
    </xf>
    <xf numFmtId="49" fontId="44" fillId="0" borderId="1" xfId="1" applyNumberFormat="1" applyFont="1" applyFill="1" applyBorder="1" applyAlignment="1">
      <alignment horizontal="center" vertical="center" wrapText="1"/>
    </xf>
    <xf numFmtId="166" fontId="44" fillId="0" borderId="1" xfId="1" applyNumberFormat="1" applyFont="1" applyFill="1" applyBorder="1" applyAlignment="1">
      <alignment horizontal="center" vertical="center" wrapText="1"/>
    </xf>
    <xf numFmtId="166" fontId="44" fillId="0" borderId="1" xfId="3" applyNumberFormat="1" applyFont="1" applyFill="1" applyBorder="1" applyAlignment="1">
      <alignment horizontal="center" vertical="center"/>
    </xf>
    <xf numFmtId="164" fontId="44" fillId="0" borderId="1" xfId="3" applyNumberFormat="1" applyFont="1" applyFill="1" applyBorder="1" applyAlignment="1">
      <alignment horizontal="center" vertical="center"/>
    </xf>
    <xf numFmtId="0" fontId="43" fillId="0" borderId="0" xfId="1" applyFont="1" applyFill="1" applyBorder="1"/>
    <xf numFmtId="0" fontId="43" fillId="2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5" fillId="0" borderId="0" xfId="1" applyFont="1" applyFill="1" applyBorder="1"/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164" fontId="27" fillId="0" borderId="0" xfId="3" applyNumberFormat="1" applyFont="1" applyFill="1" applyBorder="1"/>
    <xf numFmtId="0" fontId="12" fillId="0" borderId="1" xfId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2" borderId="1" xfId="3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7" fontId="32" fillId="0" borderId="0" xfId="3" applyNumberFormat="1" applyFont="1" applyFill="1"/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46" fillId="0" borderId="1" xfId="1" applyFont="1" applyFill="1" applyBorder="1" applyAlignment="1">
      <alignment horizontal="left" vertical="center" wrapText="1"/>
    </xf>
    <xf numFmtId="0" fontId="50" fillId="0" borderId="1" xfId="1" applyFont="1" applyFill="1" applyBorder="1" applyAlignment="1">
      <alignment horizontal="left" vertical="center" wrapText="1"/>
    </xf>
    <xf numFmtId="49" fontId="46" fillId="0" borderId="1" xfId="1" applyNumberFormat="1" applyFont="1" applyFill="1" applyBorder="1" applyAlignment="1">
      <alignment horizontal="left" vertical="center" wrapText="1"/>
    </xf>
    <xf numFmtId="0" fontId="51" fillId="0" borderId="1" xfId="1" applyFont="1" applyFill="1" applyBorder="1" applyAlignment="1">
      <alignment horizontal="left" vertical="center" wrapText="1"/>
    </xf>
    <xf numFmtId="49" fontId="50" fillId="0" borderId="1" xfId="1" applyNumberFormat="1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vertical="center" wrapText="1"/>
    </xf>
    <xf numFmtId="49" fontId="53" fillId="0" borderId="1" xfId="3" applyNumberFormat="1" applyFont="1" applyFill="1" applyBorder="1" applyAlignment="1">
      <alignment horizontal="left" vertical="center" wrapText="1"/>
    </xf>
    <xf numFmtId="0" fontId="54" fillId="0" borderId="1" xfId="2" applyFont="1" applyFill="1" applyBorder="1" applyAlignment="1">
      <alignment horizontal="left" vertical="center" wrapText="1"/>
    </xf>
    <xf numFmtId="0" fontId="55" fillId="0" borderId="1" xfId="3" applyFont="1" applyFill="1" applyBorder="1" applyAlignment="1">
      <alignment horizontal="left" vertical="center" wrapText="1"/>
    </xf>
    <xf numFmtId="0" fontId="52" fillId="0" borderId="1" xfId="2" applyFont="1" applyFill="1" applyBorder="1" applyAlignment="1">
      <alignment vertical="top" wrapText="1"/>
    </xf>
    <xf numFmtId="49" fontId="52" fillId="0" borderId="1" xfId="3" applyNumberFormat="1" applyFont="1" applyFill="1" applyBorder="1" applyAlignment="1">
      <alignment horizontal="left" vertical="center" wrapText="1"/>
    </xf>
    <xf numFmtId="49" fontId="55" fillId="0" borderId="1" xfId="3" applyNumberFormat="1" applyFont="1" applyFill="1" applyBorder="1" applyAlignment="1">
      <alignment horizontal="left" vertical="center" wrapText="1"/>
    </xf>
    <xf numFmtId="49" fontId="53" fillId="0" borderId="1" xfId="2" applyNumberFormat="1" applyFont="1" applyFill="1" applyBorder="1" applyAlignment="1">
      <alignment horizontal="left" vertical="center" wrapText="1"/>
    </xf>
    <xf numFmtId="0" fontId="53" fillId="0" borderId="1" xfId="2" applyNumberFormat="1" applyFont="1" applyFill="1" applyBorder="1" applyAlignment="1">
      <alignment horizontal="left" vertical="center" wrapText="1"/>
    </xf>
    <xf numFmtId="0" fontId="52" fillId="0" borderId="1" xfId="1" applyFont="1" applyFill="1" applyBorder="1" applyAlignment="1">
      <alignment horizontal="left" vertical="center" wrapText="1"/>
    </xf>
    <xf numFmtId="0" fontId="52" fillId="0" borderId="1" xfId="3" applyNumberFormat="1" applyFont="1" applyFill="1" applyBorder="1" applyAlignment="1">
      <alignment horizontal="justify" vertical="center" wrapText="1" shrinkToFit="1"/>
    </xf>
    <xf numFmtId="0" fontId="53" fillId="0" borderId="1" xfId="3" applyNumberFormat="1" applyFont="1" applyFill="1" applyBorder="1" applyAlignment="1">
      <alignment horizontal="left" vertical="center" wrapText="1" shrinkToFit="1"/>
    </xf>
    <xf numFmtId="0" fontId="54" fillId="0" borderId="1" xfId="3" applyNumberFormat="1" applyFont="1" applyFill="1" applyBorder="1" applyAlignment="1">
      <alignment horizontal="justify" vertical="center" wrapText="1" shrinkToFit="1"/>
    </xf>
    <xf numFmtId="0" fontId="37" fillId="0" borderId="1" xfId="1" applyFont="1" applyFill="1" applyBorder="1" applyAlignment="1">
      <alignment horizontal="left" vertical="center" wrapText="1"/>
    </xf>
    <xf numFmtId="0" fontId="0" fillId="0" borderId="0" xfId="0" applyFill="1"/>
    <xf numFmtId="49" fontId="17" fillId="0" borderId="0" xfId="2" applyNumberFormat="1" applyFont="1" applyFill="1" applyBorder="1" applyAlignment="1">
      <alignment horizontal="center" vertical="center" wrapText="1"/>
    </xf>
    <xf numFmtId="49" fontId="24" fillId="0" borderId="5" xfId="3" applyNumberFormat="1" applyFont="1" applyFill="1" applyBorder="1" applyAlignment="1">
      <alignment horizontal="center" vertical="center" wrapText="1"/>
    </xf>
    <xf numFmtId="49" fontId="24" fillId="0" borderId="0" xfId="3" applyNumberFormat="1" applyFont="1" applyFill="1" applyBorder="1" applyAlignment="1">
      <alignment horizontal="center" vertical="center" wrapText="1"/>
    </xf>
    <xf numFmtId="49" fontId="24" fillId="0" borderId="6" xfId="3" applyNumberFormat="1" applyFont="1" applyFill="1" applyBorder="1" applyAlignment="1">
      <alignment horizontal="center" vertical="center" wrapText="1"/>
    </xf>
    <xf numFmtId="49" fontId="21" fillId="0" borderId="5" xfId="3" applyNumberFormat="1" applyFont="1" applyFill="1" applyBorder="1" applyAlignment="1">
      <alignment horizontal="center" vertical="center" wrapText="1"/>
    </xf>
    <xf numFmtId="49" fontId="21" fillId="0" borderId="0" xfId="3" applyNumberFormat="1" applyFont="1" applyFill="1" applyBorder="1" applyAlignment="1">
      <alignment horizontal="center" vertical="center" wrapText="1"/>
    </xf>
    <xf numFmtId="49" fontId="21" fillId="0" borderId="6" xfId="3" applyNumberFormat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49" fontId="31" fillId="0" borderId="2" xfId="3" applyNumberFormat="1" applyFont="1" applyFill="1" applyBorder="1" applyAlignment="1">
      <alignment horizontal="center" vertical="center" wrapText="1"/>
    </xf>
    <xf numFmtId="49" fontId="31" fillId="0" borderId="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 wrapText="1" shrinkToFit="1"/>
    </xf>
    <xf numFmtId="49" fontId="12" fillId="0" borderId="3" xfId="3" applyNumberFormat="1" applyFont="1" applyFill="1" applyBorder="1" applyAlignment="1">
      <alignment horizontal="center" vertical="center" wrapText="1" shrinkToFit="1"/>
    </xf>
    <xf numFmtId="49" fontId="12" fillId="0" borderId="4" xfId="3" applyNumberFormat="1" applyFont="1" applyFill="1" applyBorder="1" applyAlignment="1">
      <alignment horizontal="center" vertical="center" wrapText="1" shrinkToFit="1"/>
    </xf>
    <xf numFmtId="49" fontId="8" fillId="0" borderId="1" xfId="3" applyNumberFormat="1" applyFont="1" applyFill="1" applyBorder="1" applyAlignment="1">
      <alignment horizontal="center" vertical="center" wrapText="1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45"/>
  <sheetViews>
    <sheetView showGridLines="0" tabSelected="1" view="pageBreakPreview" zoomScale="60" zoomScaleNormal="75" workbookViewId="0">
      <pane xSplit="3" ySplit="6" topLeftCell="E97" activePane="bottomRight" state="frozen"/>
      <selection pane="topRight" activeCell="D1" sqref="D1"/>
      <selection pane="bottomLeft" activeCell="A7" sqref="A7"/>
      <selection pane="bottomRight" activeCell="E3" sqref="E3:E4"/>
    </sheetView>
  </sheetViews>
  <sheetFormatPr defaultRowHeight="12.75" x14ac:dyDescent="0.2"/>
  <cols>
    <col min="1" max="1" width="12.28515625" style="20" customWidth="1"/>
    <col min="2" max="2" width="74.28515625" style="20" customWidth="1"/>
    <col min="3" max="3" width="16.140625" style="20" customWidth="1"/>
    <col min="4" max="4" width="23.5703125" style="20" hidden="1" customWidth="1"/>
    <col min="5" max="5" width="25.28515625" style="20" customWidth="1"/>
    <col min="6" max="6" width="23.140625" style="33" customWidth="1"/>
    <col min="7" max="7" width="21.28515625" style="3" hidden="1" customWidth="1"/>
    <col min="8" max="9" width="21.28515625" style="220" hidden="1" customWidth="1"/>
    <col min="10" max="10" width="21.28515625" style="3" hidden="1" customWidth="1"/>
    <col min="11" max="11" width="16.85546875" style="1" customWidth="1"/>
    <col min="12" max="12" width="24.7109375" style="3" hidden="1" customWidth="1"/>
    <col min="13" max="13" width="22.5703125" style="1" hidden="1" customWidth="1"/>
    <col min="14" max="14" width="14.140625" style="1" hidden="1" customWidth="1"/>
    <col min="15" max="15" width="23.7109375" style="1" hidden="1" customWidth="1"/>
    <col min="16" max="16" width="22.42578125" style="1" hidden="1" customWidth="1"/>
    <col min="17" max="17" width="14.7109375" style="1" hidden="1" customWidth="1"/>
    <col min="18" max="18" width="0" hidden="1" customWidth="1"/>
    <col min="19" max="19" width="23.7109375" style="33" customWidth="1"/>
    <col min="20" max="20" width="21.85546875" style="1" customWidth="1"/>
    <col min="21" max="21" width="14.7109375" style="3" bestFit="1" customWidth="1"/>
    <col min="22" max="22" width="24.42578125" style="3" hidden="1" customWidth="1"/>
    <col min="23" max="23" width="19.140625" style="3" hidden="1" customWidth="1"/>
    <col min="24" max="24" width="15.85546875" style="3" hidden="1" customWidth="1"/>
    <col min="25" max="25" width="0" style="3" hidden="1" customWidth="1"/>
    <col min="26" max="26" width="24.140625" style="3" hidden="1" customWidth="1"/>
    <col min="27" max="27" width="0" style="3" hidden="1" customWidth="1"/>
    <col min="28" max="28" width="15.140625" style="3" hidden="1" customWidth="1"/>
    <col min="29" max="16384" width="9.140625" style="3"/>
  </cols>
  <sheetData>
    <row r="1" spans="1:36" ht="30" customHeight="1" x14ac:dyDescent="0.2">
      <c r="A1" s="246" t="s">
        <v>205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pans="1:36" ht="18.75" x14ac:dyDescent="0.3">
      <c r="A2" s="23" t="s">
        <v>48</v>
      </c>
      <c r="B2" s="18"/>
      <c r="C2" s="18"/>
      <c r="D2" s="106"/>
      <c r="E2" s="18"/>
      <c r="F2" s="106"/>
      <c r="G2" s="18"/>
      <c r="H2" s="221"/>
      <c r="I2" s="221"/>
      <c r="J2" s="18"/>
      <c r="L2" s="106"/>
      <c r="S2" s="106"/>
      <c r="T2" s="5" t="s">
        <v>13</v>
      </c>
      <c r="U2" s="5"/>
    </row>
    <row r="3" spans="1:36" s="72" customFormat="1" ht="15" customHeight="1" x14ac:dyDescent="0.25">
      <c r="A3" s="269" t="s">
        <v>0</v>
      </c>
      <c r="B3" s="258" t="s">
        <v>1</v>
      </c>
      <c r="C3" s="258" t="s">
        <v>2</v>
      </c>
      <c r="D3" s="259" t="s">
        <v>140</v>
      </c>
      <c r="E3" s="259" t="s">
        <v>141</v>
      </c>
      <c r="F3" s="260" t="s">
        <v>177</v>
      </c>
      <c r="G3" s="256" t="s">
        <v>64</v>
      </c>
      <c r="H3" s="256" t="s">
        <v>159</v>
      </c>
      <c r="I3" s="256" t="s">
        <v>170</v>
      </c>
      <c r="J3" s="256" t="s">
        <v>184</v>
      </c>
      <c r="K3" s="259" t="s">
        <v>204</v>
      </c>
      <c r="L3" s="259" t="s">
        <v>178</v>
      </c>
      <c r="M3" s="259" t="s">
        <v>179</v>
      </c>
      <c r="N3" s="259" t="s">
        <v>3</v>
      </c>
      <c r="O3" s="259" t="s">
        <v>180</v>
      </c>
      <c r="P3" s="259" t="s">
        <v>181</v>
      </c>
      <c r="Q3" s="259" t="s">
        <v>3</v>
      </c>
      <c r="S3" s="260" t="s">
        <v>182</v>
      </c>
      <c r="T3" s="259" t="s">
        <v>183</v>
      </c>
      <c r="U3" s="259" t="s">
        <v>3</v>
      </c>
    </row>
    <row r="4" spans="1:36" s="72" customFormat="1" ht="79.5" customHeight="1" x14ac:dyDescent="0.25">
      <c r="A4" s="269"/>
      <c r="B4" s="258"/>
      <c r="C4" s="258"/>
      <c r="D4" s="259"/>
      <c r="E4" s="259"/>
      <c r="F4" s="260"/>
      <c r="G4" s="257"/>
      <c r="H4" s="257"/>
      <c r="I4" s="257"/>
      <c r="J4" s="257"/>
      <c r="K4" s="259"/>
      <c r="L4" s="259"/>
      <c r="M4" s="259"/>
      <c r="N4" s="259"/>
      <c r="O4" s="259"/>
      <c r="P4" s="259"/>
      <c r="Q4" s="259"/>
      <c r="S4" s="260"/>
      <c r="T4" s="259"/>
      <c r="U4" s="259"/>
    </row>
    <row r="5" spans="1:36" s="77" customFormat="1" ht="20.25" x14ac:dyDescent="0.2">
      <c r="A5" s="73" t="s">
        <v>4</v>
      </c>
      <c r="B5" s="74" t="s">
        <v>5</v>
      </c>
      <c r="C5" s="74">
        <f>B5+1</f>
        <v>3</v>
      </c>
      <c r="D5" s="74">
        <f>C5+1</f>
        <v>4</v>
      </c>
      <c r="E5" s="74">
        <v>4</v>
      </c>
      <c r="F5" s="75">
        <f t="shared" ref="F5:U5" si="0">E5+1</f>
        <v>5</v>
      </c>
      <c r="G5" s="74">
        <f t="shared" si="0"/>
        <v>6</v>
      </c>
      <c r="H5" s="201">
        <f t="shared" si="0"/>
        <v>7</v>
      </c>
      <c r="I5" s="201"/>
      <c r="J5" s="201">
        <f>H5+1</f>
        <v>8</v>
      </c>
      <c r="K5" s="74">
        <v>6</v>
      </c>
      <c r="L5" s="201">
        <v>8</v>
      </c>
      <c r="M5" s="74">
        <f t="shared" si="0"/>
        <v>9</v>
      </c>
      <c r="N5" s="74">
        <f t="shared" si="0"/>
        <v>10</v>
      </c>
      <c r="O5" s="74">
        <f t="shared" si="0"/>
        <v>11</v>
      </c>
      <c r="P5" s="74">
        <f t="shared" si="0"/>
        <v>12</v>
      </c>
      <c r="Q5" s="74">
        <f t="shared" si="0"/>
        <v>13</v>
      </c>
      <c r="S5" s="75">
        <v>7</v>
      </c>
      <c r="T5" s="74">
        <f t="shared" si="0"/>
        <v>8</v>
      </c>
      <c r="U5" s="74">
        <f t="shared" si="0"/>
        <v>9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</row>
    <row r="6" spans="1:36" s="79" customFormat="1" ht="26.25" customHeight="1" x14ac:dyDescent="0.2">
      <c r="A6" s="78"/>
      <c r="B6" s="247" t="s">
        <v>6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9"/>
    </row>
    <row r="7" spans="1:36" s="84" customFormat="1" ht="34.5" customHeight="1" x14ac:dyDescent="0.25">
      <c r="A7" s="80">
        <v>1</v>
      </c>
      <c r="B7" s="231" t="s">
        <v>68</v>
      </c>
      <c r="C7" s="81" t="s">
        <v>14</v>
      </c>
      <c r="D7" s="124">
        <v>2398057.0789999999</v>
      </c>
      <c r="E7" s="124">
        <v>2398057.0789999999</v>
      </c>
      <c r="F7" s="125">
        <f>SUM(G7:J7)</f>
        <v>711722.25300000003</v>
      </c>
      <c r="G7" s="124">
        <v>146999.421</v>
      </c>
      <c r="H7" s="208">
        <v>179706.052</v>
      </c>
      <c r="I7" s="208">
        <v>188112.742</v>
      </c>
      <c r="J7" s="124">
        <v>196904.038</v>
      </c>
      <c r="K7" s="128">
        <f>F7/E7*100</f>
        <v>29.679120619463788</v>
      </c>
      <c r="L7" s="126">
        <v>673401.33499999996</v>
      </c>
      <c r="M7" s="127">
        <f t="shared" ref="M7:M41" si="1">F7-L7</f>
        <v>38320.918000000063</v>
      </c>
      <c r="N7" s="128">
        <f>F7/L7*100</f>
        <v>105.69065073207793</v>
      </c>
      <c r="O7" s="127">
        <f>E7/12*4</f>
        <v>799352.3596666666</v>
      </c>
      <c r="P7" s="127">
        <f t="shared" ref="P7:P41" si="2">F7-O7</f>
        <v>-87630.106666666572</v>
      </c>
      <c r="Q7" s="128">
        <f t="shared" ref="Q7:Q39" si="3">F7/O7*100</f>
        <v>89.037361858391378</v>
      </c>
      <c r="S7" s="125">
        <v>597794.19400000002</v>
      </c>
      <c r="T7" s="127">
        <f t="shared" ref="T7:T41" si="4">F7-S7</f>
        <v>113928.05900000001</v>
      </c>
      <c r="U7" s="128">
        <f>F7/S7*100</f>
        <v>119.05807385610039</v>
      </c>
      <c r="V7" s="82"/>
      <c r="W7" s="82"/>
      <c r="X7" s="82">
        <f>V7-W7</f>
        <v>0</v>
      </c>
      <c r="Y7" s="83" t="e">
        <f>V7/W7*100</f>
        <v>#DIV/0!</v>
      </c>
    </row>
    <row r="8" spans="1:36" s="84" customFormat="1" ht="37.5" x14ac:dyDescent="0.25">
      <c r="A8" s="80">
        <f>A7+1</f>
        <v>2</v>
      </c>
      <c r="B8" s="231" t="s">
        <v>35</v>
      </c>
      <c r="C8" s="81" t="s">
        <v>16</v>
      </c>
      <c r="D8" s="124">
        <v>1100</v>
      </c>
      <c r="E8" s="124">
        <v>1100</v>
      </c>
      <c r="F8" s="125">
        <f t="shared" ref="F8:F72" si="5">SUM(G8:J8)</f>
        <v>605.81200000000001</v>
      </c>
      <c r="G8" s="124">
        <v>70</v>
      </c>
      <c r="H8" s="208">
        <v>377.19400000000002</v>
      </c>
      <c r="I8" s="208">
        <v>102.018</v>
      </c>
      <c r="J8" s="124">
        <v>56.6</v>
      </c>
      <c r="K8" s="128">
        <f>F8/E8*100</f>
        <v>55.073818181818183</v>
      </c>
      <c r="L8" s="126">
        <v>605</v>
      </c>
      <c r="M8" s="127">
        <f t="shared" si="1"/>
        <v>0.81200000000001182</v>
      </c>
      <c r="N8" s="128">
        <f>F8/L8*100</f>
        <v>100.13421487603307</v>
      </c>
      <c r="O8" s="127">
        <f>E8/12*4</f>
        <v>366.66666666666669</v>
      </c>
      <c r="P8" s="127">
        <f t="shared" si="2"/>
        <v>239.14533333333333</v>
      </c>
      <c r="Q8" s="128">
        <f t="shared" si="3"/>
        <v>165.22145454545455</v>
      </c>
      <c r="S8" s="125">
        <v>641.27</v>
      </c>
      <c r="T8" s="127">
        <f t="shared" si="4"/>
        <v>-35.45799999999997</v>
      </c>
      <c r="U8" s="128">
        <f>F8/S8*100</f>
        <v>94.470659784490152</v>
      </c>
      <c r="V8" s="82"/>
      <c r="W8" s="82"/>
      <c r="X8" s="82">
        <f>S7/0.5</f>
        <v>1195588.388</v>
      </c>
      <c r="Y8" s="83">
        <f>W8/X8*100</f>
        <v>0</v>
      </c>
    </row>
    <row r="9" spans="1:36" s="84" customFormat="1" ht="37.5" x14ac:dyDescent="0.25">
      <c r="A9" s="80">
        <v>3</v>
      </c>
      <c r="B9" s="231" t="s">
        <v>113</v>
      </c>
      <c r="C9" s="81" t="s">
        <v>114</v>
      </c>
      <c r="D9" s="124">
        <f>SUM(D11:D13)</f>
        <v>506.88</v>
      </c>
      <c r="E9" s="124">
        <f>SUM(E11:E13)</f>
        <v>506.88</v>
      </c>
      <c r="F9" s="125">
        <f>SUM(G9:J9)</f>
        <v>127.601</v>
      </c>
      <c r="G9" s="124">
        <f>SUM(G10:G13)</f>
        <v>0.54200000000000004</v>
      </c>
      <c r="H9" s="208">
        <f>SUM(H10:H13)</f>
        <v>122.20099999999999</v>
      </c>
      <c r="I9" s="208">
        <f>SUM(I10:I13)</f>
        <v>2.044</v>
      </c>
      <c r="J9" s="124">
        <f>SUM(J10:J13)</f>
        <v>2.8140000000000001</v>
      </c>
      <c r="K9" s="128">
        <f>F9/E9*100</f>
        <v>25.173808396464647</v>
      </c>
      <c r="L9" s="126">
        <f>SUM(L10:L13)</f>
        <v>116.675</v>
      </c>
      <c r="M9" s="127">
        <f t="shared" si="1"/>
        <v>10.926000000000002</v>
      </c>
      <c r="N9" s="128">
        <f>F9/L9*100</f>
        <v>109.36447396614528</v>
      </c>
      <c r="O9" s="127">
        <f>E9/12*4</f>
        <v>168.96</v>
      </c>
      <c r="P9" s="127">
        <f t="shared" si="2"/>
        <v>-41.359000000000009</v>
      </c>
      <c r="Q9" s="128">
        <f t="shared" si="3"/>
        <v>75.521425189393938</v>
      </c>
      <c r="S9" s="125">
        <f>SUM(S10:S13)</f>
        <v>152.16899999999998</v>
      </c>
      <c r="T9" s="127">
        <f t="shared" si="4"/>
        <v>-24.567999999999984</v>
      </c>
      <c r="U9" s="128">
        <f>F9/S9*100</f>
        <v>83.85479302617486</v>
      </c>
      <c r="V9" s="82"/>
      <c r="W9" s="82"/>
      <c r="X9" s="82"/>
      <c r="Y9" s="83"/>
    </row>
    <row r="10" spans="1:36" s="88" customFormat="1" ht="56.25" x14ac:dyDescent="0.25">
      <c r="A10" s="85" t="s">
        <v>115</v>
      </c>
      <c r="B10" s="232" t="s">
        <v>161</v>
      </c>
      <c r="C10" s="71" t="s">
        <v>160</v>
      </c>
      <c r="D10" s="213">
        <v>0</v>
      </c>
      <c r="E10" s="213">
        <v>0</v>
      </c>
      <c r="F10" s="192">
        <f t="shared" si="5"/>
        <v>8.5120000000000005</v>
      </c>
      <c r="G10" s="213"/>
      <c r="H10" s="213">
        <v>8.5120000000000005</v>
      </c>
      <c r="I10" s="213">
        <v>0</v>
      </c>
      <c r="J10" s="213">
        <v>0</v>
      </c>
      <c r="K10" s="214"/>
      <c r="L10" s="131">
        <v>0</v>
      </c>
      <c r="M10" s="132">
        <f t="shared" si="1"/>
        <v>8.5120000000000005</v>
      </c>
      <c r="N10" s="214"/>
      <c r="O10" s="132"/>
      <c r="P10" s="132">
        <f t="shared" si="2"/>
        <v>8.5120000000000005</v>
      </c>
      <c r="Q10" s="214"/>
      <c r="S10" s="192">
        <v>0</v>
      </c>
      <c r="T10" s="132">
        <f t="shared" si="4"/>
        <v>8.5120000000000005</v>
      </c>
      <c r="U10" s="214"/>
    </row>
    <row r="11" spans="1:36" s="88" customFormat="1" ht="75" x14ac:dyDescent="0.25">
      <c r="A11" s="85" t="s">
        <v>116</v>
      </c>
      <c r="B11" s="232" t="s">
        <v>107</v>
      </c>
      <c r="C11" s="71" t="s">
        <v>108</v>
      </c>
      <c r="D11" s="213">
        <v>166.79</v>
      </c>
      <c r="E11" s="213">
        <v>166.79</v>
      </c>
      <c r="F11" s="192">
        <f t="shared" si="5"/>
        <v>53.468000000000004</v>
      </c>
      <c r="G11" s="213">
        <v>0</v>
      </c>
      <c r="H11" s="213">
        <v>53.468000000000004</v>
      </c>
      <c r="I11" s="213">
        <v>0</v>
      </c>
      <c r="J11" s="213">
        <v>0</v>
      </c>
      <c r="K11" s="214">
        <f t="shared" ref="K11:K23" si="6">F11/E11*100</f>
        <v>32.057077762455791</v>
      </c>
      <c r="L11" s="131">
        <v>53.4</v>
      </c>
      <c r="M11" s="132">
        <f t="shared" si="1"/>
        <v>6.8000000000004945E-2</v>
      </c>
      <c r="N11" s="214">
        <f>F11/L11*100</f>
        <v>100.12734082397006</v>
      </c>
      <c r="O11" s="132">
        <f t="shared" ref="O11:O46" si="7">E11/12*4</f>
        <v>55.596666666666664</v>
      </c>
      <c r="P11" s="132">
        <f t="shared" si="2"/>
        <v>-2.1286666666666605</v>
      </c>
      <c r="Q11" s="214">
        <f t="shared" si="3"/>
        <v>96.171233287367357</v>
      </c>
      <c r="S11" s="192">
        <v>47.944000000000003</v>
      </c>
      <c r="T11" s="132">
        <f t="shared" si="4"/>
        <v>5.5240000000000009</v>
      </c>
      <c r="U11" s="214">
        <f t="shared" ref="U11" si="8">F11/S11*100</f>
        <v>111.52177540463875</v>
      </c>
    </row>
    <row r="12" spans="1:36" s="88" customFormat="1" ht="37.5" x14ac:dyDescent="0.25">
      <c r="A12" s="85" t="s">
        <v>117</v>
      </c>
      <c r="B12" s="232" t="s">
        <v>144</v>
      </c>
      <c r="C12" s="71" t="s">
        <v>112</v>
      </c>
      <c r="D12" s="213">
        <v>82.45</v>
      </c>
      <c r="E12" s="213">
        <v>82.45</v>
      </c>
      <c r="F12" s="192">
        <f t="shared" si="5"/>
        <v>19.594000000000005</v>
      </c>
      <c r="G12" s="213">
        <v>0.54200000000000004</v>
      </c>
      <c r="H12" s="213">
        <v>16.193000000000001</v>
      </c>
      <c r="I12" s="213">
        <v>4.4999999999999998E-2</v>
      </c>
      <c r="J12" s="213">
        <v>2.8140000000000001</v>
      </c>
      <c r="K12" s="214">
        <f t="shared" si="6"/>
        <v>23.764705882352946</v>
      </c>
      <c r="L12" s="131">
        <v>17.274999999999999</v>
      </c>
      <c r="M12" s="132">
        <f t="shared" si="1"/>
        <v>2.3190000000000062</v>
      </c>
      <c r="N12" s="214">
        <f>F12/L12*100</f>
        <v>113.42402315484807</v>
      </c>
      <c r="O12" s="132">
        <f t="shared" si="7"/>
        <v>27.483333333333334</v>
      </c>
      <c r="P12" s="132">
        <f t="shared" si="2"/>
        <v>-7.8893333333333295</v>
      </c>
      <c r="Q12" s="214">
        <f t="shared" si="3"/>
        <v>71.29411764705884</v>
      </c>
      <c r="S12" s="192">
        <v>20.143000000000001</v>
      </c>
      <c r="T12" s="132">
        <f t="shared" si="4"/>
        <v>-0.54899999999999594</v>
      </c>
      <c r="U12" s="214">
        <f>F12/S12*100</f>
        <v>97.274487414982886</v>
      </c>
    </row>
    <row r="13" spans="1:36" s="88" customFormat="1" ht="37.5" x14ac:dyDescent="0.25">
      <c r="A13" s="85" t="s">
        <v>162</v>
      </c>
      <c r="B13" s="232" t="s">
        <v>143</v>
      </c>
      <c r="C13" s="71" t="s">
        <v>142</v>
      </c>
      <c r="D13" s="213">
        <v>257.64</v>
      </c>
      <c r="E13" s="213">
        <v>257.64</v>
      </c>
      <c r="F13" s="192">
        <f t="shared" si="5"/>
        <v>46.027000000000001</v>
      </c>
      <c r="G13" s="213">
        <v>0</v>
      </c>
      <c r="H13" s="213">
        <v>44.027999999999999</v>
      </c>
      <c r="I13" s="213">
        <v>1.9990000000000001</v>
      </c>
      <c r="J13" s="213">
        <v>0</v>
      </c>
      <c r="K13" s="214">
        <f t="shared" si="6"/>
        <v>17.864850178543705</v>
      </c>
      <c r="L13" s="131">
        <v>46</v>
      </c>
      <c r="M13" s="132">
        <f t="shared" si="1"/>
        <v>2.7000000000001023E-2</v>
      </c>
      <c r="N13" s="214">
        <f>F13/L13*100</f>
        <v>100.05869565217391</v>
      </c>
      <c r="O13" s="132">
        <f t="shared" si="7"/>
        <v>85.88</v>
      </c>
      <c r="P13" s="132">
        <f t="shared" si="2"/>
        <v>-39.852999999999994</v>
      </c>
      <c r="Q13" s="214">
        <f t="shared" si="3"/>
        <v>53.594550535631114</v>
      </c>
      <c r="S13" s="192">
        <v>84.081999999999994</v>
      </c>
      <c r="T13" s="132">
        <f t="shared" si="4"/>
        <v>-38.054999999999993</v>
      </c>
      <c r="U13" s="214">
        <f>F13/S13*100</f>
        <v>54.740610356556694</v>
      </c>
    </row>
    <row r="14" spans="1:36" s="84" customFormat="1" ht="40.5" customHeight="1" x14ac:dyDescent="0.25">
      <c r="A14" s="80">
        <v>4</v>
      </c>
      <c r="B14" s="233" t="s">
        <v>94</v>
      </c>
      <c r="C14" s="107" t="s">
        <v>93</v>
      </c>
      <c r="D14" s="124">
        <f>SUM(D15:D17)</f>
        <v>247766</v>
      </c>
      <c r="E14" s="124">
        <f>SUM(E15:E17)</f>
        <v>247766</v>
      </c>
      <c r="F14" s="125">
        <f t="shared" si="5"/>
        <v>70937.895000000004</v>
      </c>
      <c r="G14" s="124">
        <f t="shared" ref="G14:L14" si="9">SUM(G15:G17)</f>
        <v>9113.7909999999993</v>
      </c>
      <c r="H14" s="208">
        <f t="shared" ref="H14:I14" si="10">SUM(H15:H17)</f>
        <v>6708.6940000000004</v>
      </c>
      <c r="I14" s="208">
        <f t="shared" si="10"/>
        <v>36301.611000000004</v>
      </c>
      <c r="J14" s="124">
        <f t="shared" si="9"/>
        <v>18813.798999999999</v>
      </c>
      <c r="K14" s="128">
        <f t="shared" si="6"/>
        <v>28.631004657620494</v>
      </c>
      <c r="L14" s="126">
        <f t="shared" si="9"/>
        <v>67395.645000000004</v>
      </c>
      <c r="M14" s="127">
        <f t="shared" si="1"/>
        <v>3542.25</v>
      </c>
      <c r="N14" s="128">
        <f>F14/L14*100</f>
        <v>105.25590340444104</v>
      </c>
      <c r="O14" s="127">
        <f t="shared" si="7"/>
        <v>82588.666666666672</v>
      </c>
      <c r="P14" s="127">
        <f t="shared" si="2"/>
        <v>-11650.771666666667</v>
      </c>
      <c r="Q14" s="128">
        <f t="shared" si="3"/>
        <v>85.893013972861482</v>
      </c>
      <c r="S14" s="125">
        <f t="shared" ref="S14" si="11">SUM(S15:S17)</f>
        <v>67221.714999999997</v>
      </c>
      <c r="T14" s="127">
        <f t="shared" si="4"/>
        <v>3716.1800000000076</v>
      </c>
      <c r="U14" s="128">
        <f>F14/S14*100</f>
        <v>105.52824336600162</v>
      </c>
    </row>
    <row r="15" spans="1:36" s="88" customFormat="1" ht="37.5" x14ac:dyDescent="0.25">
      <c r="A15" s="85" t="s">
        <v>130</v>
      </c>
      <c r="B15" s="232" t="s">
        <v>100</v>
      </c>
      <c r="C15" s="71" t="s">
        <v>91</v>
      </c>
      <c r="D15" s="129">
        <v>25500</v>
      </c>
      <c r="E15" s="129">
        <v>25500</v>
      </c>
      <c r="F15" s="130">
        <f t="shared" si="5"/>
        <v>8357.1659999999993</v>
      </c>
      <c r="G15" s="129">
        <v>0</v>
      </c>
      <c r="H15" s="213">
        <v>0</v>
      </c>
      <c r="I15" s="213">
        <v>6236.9179999999997</v>
      </c>
      <c r="J15" s="129">
        <v>2120.248</v>
      </c>
      <c r="K15" s="133">
        <f t="shared" si="6"/>
        <v>32.773199999999996</v>
      </c>
      <c r="L15" s="131">
        <v>7971.44</v>
      </c>
      <c r="M15" s="132">
        <f t="shared" si="1"/>
        <v>385.72599999999966</v>
      </c>
      <c r="N15" s="214">
        <f t="shared" ref="N15:N27" si="12">F15/L15*100</f>
        <v>104.83884969340545</v>
      </c>
      <c r="O15" s="132">
        <f t="shared" si="7"/>
        <v>8500</v>
      </c>
      <c r="P15" s="132">
        <f t="shared" si="2"/>
        <v>-142.83400000000074</v>
      </c>
      <c r="Q15" s="133">
        <f t="shared" si="3"/>
        <v>98.319599999999994</v>
      </c>
      <c r="S15" s="130">
        <v>6513.3969999999999</v>
      </c>
      <c r="T15" s="132">
        <f t="shared" si="4"/>
        <v>1843.7689999999993</v>
      </c>
      <c r="U15" s="214">
        <f t="shared" ref="U15:U23" si="13">F15/S15*100</f>
        <v>128.30733333159333</v>
      </c>
      <c r="V15" s="86">
        <f>S15+S16</f>
        <v>27687.494999999999</v>
      </c>
      <c r="W15" s="86">
        <f>F15+F16</f>
        <v>37434.237000000001</v>
      </c>
    </row>
    <row r="16" spans="1:36" s="88" customFormat="1" ht="37.5" x14ac:dyDescent="0.25">
      <c r="A16" s="85" t="s">
        <v>131</v>
      </c>
      <c r="B16" s="232" t="s">
        <v>101</v>
      </c>
      <c r="C16" s="71" t="s">
        <v>92</v>
      </c>
      <c r="D16" s="129">
        <v>87500</v>
      </c>
      <c r="E16" s="129">
        <v>87500</v>
      </c>
      <c r="F16" s="130">
        <f t="shared" si="5"/>
        <v>29077.071</v>
      </c>
      <c r="G16" s="129">
        <v>0</v>
      </c>
      <c r="H16" s="213">
        <v>0</v>
      </c>
      <c r="I16" s="213">
        <v>21013.128000000001</v>
      </c>
      <c r="J16" s="129">
        <v>8063.9430000000002</v>
      </c>
      <c r="K16" s="133">
        <f t="shared" si="6"/>
        <v>33.230938285714288</v>
      </c>
      <c r="L16" s="131">
        <v>28325</v>
      </c>
      <c r="M16" s="132">
        <f t="shared" si="1"/>
        <v>752.07099999999991</v>
      </c>
      <c r="N16" s="214">
        <f t="shared" si="12"/>
        <v>102.6551491615181</v>
      </c>
      <c r="O16" s="132">
        <f t="shared" si="7"/>
        <v>29166.666666666668</v>
      </c>
      <c r="P16" s="132">
        <f t="shared" si="2"/>
        <v>-89.595666666667967</v>
      </c>
      <c r="Q16" s="133">
        <f t="shared" si="3"/>
        <v>99.692814857142849</v>
      </c>
      <c r="S16" s="130">
        <v>21174.097999999998</v>
      </c>
      <c r="T16" s="132">
        <f t="shared" si="4"/>
        <v>7902.9730000000018</v>
      </c>
      <c r="U16" s="214">
        <f t="shared" si="13"/>
        <v>137.32377643666334</v>
      </c>
    </row>
    <row r="17" spans="1:24" s="88" customFormat="1" ht="37.5" x14ac:dyDescent="0.25">
      <c r="A17" s="85" t="s">
        <v>132</v>
      </c>
      <c r="B17" s="232" t="s">
        <v>102</v>
      </c>
      <c r="C17" s="71" t="s">
        <v>57</v>
      </c>
      <c r="D17" s="129">
        <v>134766</v>
      </c>
      <c r="E17" s="129">
        <v>134766</v>
      </c>
      <c r="F17" s="130">
        <f t="shared" si="5"/>
        <v>33503.658000000003</v>
      </c>
      <c r="G17" s="129">
        <v>9113.7909999999993</v>
      </c>
      <c r="H17" s="213">
        <v>6708.6940000000004</v>
      </c>
      <c r="I17" s="213">
        <v>9051.5650000000005</v>
      </c>
      <c r="J17" s="129">
        <v>8629.6080000000002</v>
      </c>
      <c r="K17" s="133">
        <f t="shared" si="6"/>
        <v>24.860616179154981</v>
      </c>
      <c r="L17" s="131">
        <v>31099.205000000002</v>
      </c>
      <c r="M17" s="132">
        <f t="shared" si="1"/>
        <v>2404.4530000000013</v>
      </c>
      <c r="N17" s="133">
        <f t="shared" si="12"/>
        <v>107.73155776811659</v>
      </c>
      <c r="O17" s="132">
        <f t="shared" si="7"/>
        <v>44922</v>
      </c>
      <c r="P17" s="132">
        <f t="shared" si="2"/>
        <v>-11418.341999999997</v>
      </c>
      <c r="Q17" s="133">
        <f t="shared" si="3"/>
        <v>74.58184853746495</v>
      </c>
      <c r="S17" s="130">
        <v>39534.22</v>
      </c>
      <c r="T17" s="132">
        <f t="shared" si="4"/>
        <v>-6030.5619999999981</v>
      </c>
      <c r="U17" s="133">
        <f t="shared" si="13"/>
        <v>84.74596944115757</v>
      </c>
    </row>
    <row r="18" spans="1:24" s="112" customFormat="1" ht="37.5" x14ac:dyDescent="0.25">
      <c r="A18" s="80">
        <v>5</v>
      </c>
      <c r="B18" s="231" t="s">
        <v>145</v>
      </c>
      <c r="C18" s="81" t="s">
        <v>37</v>
      </c>
      <c r="D18" s="124">
        <f>D19+D20+D21+D23+D22</f>
        <v>1024661.45</v>
      </c>
      <c r="E18" s="124">
        <f>E19+E20+E21+E23+E22</f>
        <v>1024661.45</v>
      </c>
      <c r="F18" s="125">
        <f t="shared" si="5"/>
        <v>318037.61599999998</v>
      </c>
      <c r="G18" s="124">
        <f t="shared" ref="G18:L18" si="14">G19+G20+G21+G23+G22</f>
        <v>75712.956999999995</v>
      </c>
      <c r="H18" s="208">
        <f t="shared" ref="H18:I18" si="15">H19+H20+H21+H23+H22</f>
        <v>111045.806</v>
      </c>
      <c r="I18" s="208">
        <f t="shared" si="15"/>
        <v>44534.228999999999</v>
      </c>
      <c r="J18" s="124">
        <f t="shared" si="14"/>
        <v>86744.623999999996</v>
      </c>
      <c r="K18" s="128">
        <f t="shared" si="6"/>
        <v>31.038311824847124</v>
      </c>
      <c r="L18" s="126">
        <f t="shared" si="14"/>
        <v>302205.09899999999</v>
      </c>
      <c r="M18" s="127">
        <f t="shared" si="1"/>
        <v>15832.516999999993</v>
      </c>
      <c r="N18" s="128">
        <f t="shared" si="12"/>
        <v>105.23899730758679</v>
      </c>
      <c r="O18" s="127">
        <f t="shared" si="7"/>
        <v>341553.81666666665</v>
      </c>
      <c r="P18" s="127">
        <f t="shared" si="2"/>
        <v>-23516.200666666671</v>
      </c>
      <c r="Q18" s="128">
        <f t="shared" si="3"/>
        <v>93.114935474541369</v>
      </c>
      <c r="S18" s="125">
        <f>S19+S20+S21+S23+S22</f>
        <v>276858.30500000005</v>
      </c>
      <c r="T18" s="127">
        <f t="shared" si="4"/>
        <v>41179.310999999929</v>
      </c>
      <c r="U18" s="128">
        <f t="shared" si="13"/>
        <v>114.87378570781898</v>
      </c>
      <c r="V18" s="155">
        <f>S20+S21+S19</f>
        <v>82309.735000000015</v>
      </c>
      <c r="W18" s="155">
        <f>F19+F20+F21</f>
        <v>109609.242</v>
      </c>
    </row>
    <row r="19" spans="1:24" s="114" customFormat="1" ht="34.5" customHeight="1" x14ac:dyDescent="0.25">
      <c r="A19" s="113" t="s">
        <v>147</v>
      </c>
      <c r="B19" s="234" t="s">
        <v>58</v>
      </c>
      <c r="C19" s="262" t="s">
        <v>43</v>
      </c>
      <c r="D19" s="129">
        <f>1213.85+13965.32+18822.08+58666</f>
        <v>92667.25</v>
      </c>
      <c r="E19" s="129">
        <v>92667.25</v>
      </c>
      <c r="F19" s="130">
        <f t="shared" si="5"/>
        <v>33135.280999999995</v>
      </c>
      <c r="G19" s="129">
        <v>9723.7669999999998</v>
      </c>
      <c r="H19" s="213">
        <v>3035.2669999999998</v>
      </c>
      <c r="I19" s="213">
        <v>4604.7759999999998</v>
      </c>
      <c r="J19" s="129">
        <v>15771.471</v>
      </c>
      <c r="K19" s="133">
        <f t="shared" si="6"/>
        <v>35.757272391270909</v>
      </c>
      <c r="L19" s="131">
        <v>31208.241000000002</v>
      </c>
      <c r="M19" s="132">
        <f t="shared" si="1"/>
        <v>1927.0399999999936</v>
      </c>
      <c r="N19" s="133">
        <f t="shared" si="12"/>
        <v>106.1747792834591</v>
      </c>
      <c r="O19" s="153">
        <f t="shared" si="7"/>
        <v>30889.083333333332</v>
      </c>
      <c r="P19" s="132">
        <f t="shared" si="2"/>
        <v>2246.1976666666633</v>
      </c>
      <c r="Q19" s="133">
        <f t="shared" si="3"/>
        <v>107.27181717381274</v>
      </c>
      <c r="S19" s="130">
        <v>21094.550000000003</v>
      </c>
      <c r="T19" s="132">
        <f t="shared" si="4"/>
        <v>12040.730999999992</v>
      </c>
      <c r="U19" s="133">
        <f t="shared" si="13"/>
        <v>157.07981919500531</v>
      </c>
    </row>
    <row r="20" spans="1:24" s="114" customFormat="1" ht="34.5" customHeight="1" x14ac:dyDescent="0.25">
      <c r="A20" s="85" t="s">
        <v>148</v>
      </c>
      <c r="B20" s="234" t="s">
        <v>7</v>
      </c>
      <c r="C20" s="262"/>
      <c r="D20" s="129">
        <v>300000</v>
      </c>
      <c r="E20" s="129">
        <v>300000</v>
      </c>
      <c r="F20" s="130">
        <f t="shared" si="5"/>
        <v>75700.50499999999</v>
      </c>
      <c r="G20" s="129">
        <v>15633.511</v>
      </c>
      <c r="H20" s="213">
        <v>21109.75</v>
      </c>
      <c r="I20" s="213">
        <v>19376.571</v>
      </c>
      <c r="J20" s="129">
        <v>19580.672999999999</v>
      </c>
      <c r="K20" s="133">
        <f t="shared" si="6"/>
        <v>25.233501666666662</v>
      </c>
      <c r="L20" s="131">
        <v>73248.207999999999</v>
      </c>
      <c r="M20" s="132">
        <f t="shared" si="1"/>
        <v>2452.2969999999914</v>
      </c>
      <c r="N20" s="133">
        <f t="shared" si="12"/>
        <v>103.3479276380386</v>
      </c>
      <c r="O20" s="127">
        <f t="shared" si="7"/>
        <v>100000</v>
      </c>
      <c r="P20" s="132">
        <f t="shared" si="2"/>
        <v>-24299.49500000001</v>
      </c>
      <c r="Q20" s="133">
        <f t="shared" si="3"/>
        <v>75.700504999999978</v>
      </c>
      <c r="S20" s="130">
        <v>60302.799000000006</v>
      </c>
      <c r="T20" s="132">
        <f t="shared" si="4"/>
        <v>15397.705999999984</v>
      </c>
      <c r="U20" s="133">
        <f t="shared" si="13"/>
        <v>125.53398226175203</v>
      </c>
    </row>
    <row r="21" spans="1:24" s="114" customFormat="1" ht="34.5" customHeight="1" x14ac:dyDescent="0.25">
      <c r="A21" s="85" t="s">
        <v>149</v>
      </c>
      <c r="B21" s="234" t="s">
        <v>59</v>
      </c>
      <c r="C21" s="262"/>
      <c r="D21" s="129">
        <f>250+225</f>
        <v>475</v>
      </c>
      <c r="E21" s="129">
        <v>475</v>
      </c>
      <c r="F21" s="130">
        <f t="shared" si="5"/>
        <v>773.45600000000002</v>
      </c>
      <c r="G21" s="129">
        <v>324.197</v>
      </c>
      <c r="H21" s="213">
        <v>49.054000000000002</v>
      </c>
      <c r="I21" s="213">
        <v>157.625</v>
      </c>
      <c r="J21" s="129">
        <v>242.58</v>
      </c>
      <c r="K21" s="133">
        <f t="shared" si="6"/>
        <v>162.83284210526315</v>
      </c>
      <c r="L21" s="131">
        <v>392</v>
      </c>
      <c r="M21" s="132">
        <f t="shared" si="1"/>
        <v>381.45600000000002</v>
      </c>
      <c r="N21" s="133">
        <f t="shared" si="12"/>
        <v>197.31020408163266</v>
      </c>
      <c r="O21" s="127">
        <f t="shared" si="7"/>
        <v>158.33333333333334</v>
      </c>
      <c r="P21" s="132">
        <f t="shared" si="2"/>
        <v>615.12266666666665</v>
      </c>
      <c r="Q21" s="133">
        <f t="shared" si="3"/>
        <v>488.49852631578949</v>
      </c>
      <c r="S21" s="130">
        <v>912.38599999999997</v>
      </c>
      <c r="T21" s="132">
        <f t="shared" si="4"/>
        <v>-138.92999999999995</v>
      </c>
      <c r="U21" s="133">
        <f t="shared" si="13"/>
        <v>84.77289217502242</v>
      </c>
      <c r="V21" s="133">
        <f>100-U21</f>
        <v>15.22710782497758</v>
      </c>
      <c r="W21" s="115"/>
      <c r="X21" s="116" t="e">
        <f>F19/#REF!*100</f>
        <v>#REF!</v>
      </c>
    </row>
    <row r="22" spans="1:24" s="118" customFormat="1" ht="34.5" customHeight="1" x14ac:dyDescent="0.25">
      <c r="A22" s="85" t="s">
        <v>150</v>
      </c>
      <c r="B22" s="234" t="s">
        <v>39</v>
      </c>
      <c r="C22" s="117" t="s">
        <v>38</v>
      </c>
      <c r="D22" s="129">
        <v>950</v>
      </c>
      <c r="E22" s="129">
        <v>950</v>
      </c>
      <c r="F22" s="130">
        <f t="shared" si="5"/>
        <v>309.78700000000003</v>
      </c>
      <c r="G22" s="129">
        <v>59.935000000000002</v>
      </c>
      <c r="H22" s="213">
        <v>134.35900000000001</v>
      </c>
      <c r="I22" s="213">
        <v>29.998000000000001</v>
      </c>
      <c r="J22" s="129">
        <v>85.495000000000005</v>
      </c>
      <c r="K22" s="133">
        <f t="shared" si="6"/>
        <v>32.609157894736846</v>
      </c>
      <c r="L22" s="131">
        <v>288.8</v>
      </c>
      <c r="M22" s="132">
        <f t="shared" si="1"/>
        <v>20.987000000000023</v>
      </c>
      <c r="N22" s="133">
        <f t="shared" si="12"/>
        <v>107.26696675900278</v>
      </c>
      <c r="O22" s="127">
        <f t="shared" si="7"/>
        <v>316.66666666666669</v>
      </c>
      <c r="P22" s="132">
        <f t="shared" si="2"/>
        <v>-6.8796666666666511</v>
      </c>
      <c r="Q22" s="133">
        <f t="shared" si="3"/>
        <v>97.827473684210531</v>
      </c>
      <c r="S22" s="130">
        <v>326.52699999999993</v>
      </c>
      <c r="T22" s="129">
        <f t="shared" si="4"/>
        <v>-16.739999999999895</v>
      </c>
      <c r="U22" s="133">
        <f t="shared" si="13"/>
        <v>94.873318286083574</v>
      </c>
    </row>
    <row r="23" spans="1:24" s="114" customFormat="1" ht="34.5" customHeight="1" x14ac:dyDescent="0.25">
      <c r="A23" s="85" t="s">
        <v>151</v>
      </c>
      <c r="B23" s="234" t="s">
        <v>32</v>
      </c>
      <c r="C23" s="149" t="s">
        <v>33</v>
      </c>
      <c r="D23" s="129">
        <v>630569.19999999995</v>
      </c>
      <c r="E23" s="129">
        <v>630569.19999999995</v>
      </c>
      <c r="F23" s="130">
        <f t="shared" si="5"/>
        <v>208118.587</v>
      </c>
      <c r="G23" s="129">
        <v>49971.546999999999</v>
      </c>
      <c r="H23" s="213">
        <v>86717.376000000004</v>
      </c>
      <c r="I23" s="213">
        <v>20365.258999999998</v>
      </c>
      <c r="J23" s="129">
        <v>51064.404999999999</v>
      </c>
      <c r="K23" s="133">
        <f t="shared" si="6"/>
        <v>33.004876705046811</v>
      </c>
      <c r="L23" s="131">
        <v>197067.85</v>
      </c>
      <c r="M23" s="132">
        <f t="shared" si="1"/>
        <v>11050.736999999994</v>
      </c>
      <c r="N23" s="133">
        <f t="shared" si="12"/>
        <v>105.60757982593304</v>
      </c>
      <c r="O23" s="127">
        <f t="shared" si="7"/>
        <v>210189.73333333331</v>
      </c>
      <c r="P23" s="132">
        <f t="shared" si="2"/>
        <v>-2071.1463333333086</v>
      </c>
      <c r="Q23" s="133">
        <f t="shared" si="3"/>
        <v>99.01463011514042</v>
      </c>
      <c r="S23" s="130">
        <v>194222.04300000001</v>
      </c>
      <c r="T23" s="132">
        <f t="shared" si="4"/>
        <v>13896.543999999994</v>
      </c>
      <c r="U23" s="133">
        <f t="shared" si="13"/>
        <v>107.15497776943887</v>
      </c>
      <c r="W23" s="115"/>
      <c r="X23" s="116" t="e">
        <f>F23/#REF!*100</f>
        <v>#REF!</v>
      </c>
    </row>
    <row r="24" spans="1:24" s="112" customFormat="1" ht="34.5" customHeight="1" x14ac:dyDescent="0.25">
      <c r="A24" s="80">
        <v>6</v>
      </c>
      <c r="B24" s="231" t="s">
        <v>157</v>
      </c>
      <c r="C24" s="81" t="s">
        <v>158</v>
      </c>
      <c r="D24" s="124"/>
      <c r="E24" s="124"/>
      <c r="F24" s="125">
        <f t="shared" si="5"/>
        <v>0</v>
      </c>
      <c r="G24" s="124">
        <v>0</v>
      </c>
      <c r="H24" s="208">
        <v>0</v>
      </c>
      <c r="I24" s="208">
        <v>0</v>
      </c>
      <c r="J24" s="124">
        <v>0</v>
      </c>
      <c r="K24" s="128"/>
      <c r="L24" s="126"/>
      <c r="M24" s="132">
        <f t="shared" si="1"/>
        <v>0</v>
      </c>
      <c r="N24" s="128"/>
      <c r="O24" s="127">
        <f t="shared" si="7"/>
        <v>0</v>
      </c>
      <c r="P24" s="127">
        <f t="shared" si="2"/>
        <v>0</v>
      </c>
      <c r="Q24" s="128"/>
      <c r="S24" s="125">
        <v>-1.8440000000000001</v>
      </c>
      <c r="T24" s="127">
        <f t="shared" si="4"/>
        <v>1.8440000000000001</v>
      </c>
      <c r="U24" s="128"/>
      <c r="W24" s="155"/>
      <c r="X24" s="186"/>
    </row>
    <row r="25" spans="1:24" s="84" customFormat="1" ht="69" customHeight="1" x14ac:dyDescent="0.25">
      <c r="A25" s="80">
        <f>A24+1</f>
        <v>7</v>
      </c>
      <c r="B25" s="231" t="s">
        <v>46</v>
      </c>
      <c r="C25" s="81" t="s">
        <v>17</v>
      </c>
      <c r="D25" s="124">
        <v>450</v>
      </c>
      <c r="E25" s="124">
        <v>450</v>
      </c>
      <c r="F25" s="125">
        <f t="shared" si="5"/>
        <v>139.57</v>
      </c>
      <c r="G25" s="124">
        <v>10</v>
      </c>
      <c r="H25" s="208">
        <v>63.488</v>
      </c>
      <c r="I25" s="208">
        <v>19.899000000000001</v>
      </c>
      <c r="J25" s="124">
        <v>46.183</v>
      </c>
      <c r="K25" s="128">
        <f t="shared" ref="K25:K31" si="16">F25/E25*100</f>
        <v>31.015555555555551</v>
      </c>
      <c r="L25" s="126">
        <v>136</v>
      </c>
      <c r="M25" s="127">
        <f t="shared" si="1"/>
        <v>3.5699999999999932</v>
      </c>
      <c r="N25" s="128">
        <f t="shared" si="12"/>
        <v>102.62499999999999</v>
      </c>
      <c r="O25" s="127">
        <f t="shared" si="7"/>
        <v>150</v>
      </c>
      <c r="P25" s="127">
        <f t="shared" si="2"/>
        <v>-10.430000000000007</v>
      </c>
      <c r="Q25" s="128">
        <f t="shared" si="3"/>
        <v>93.046666666666667</v>
      </c>
      <c r="S25" s="125">
        <v>162.38299999999998</v>
      </c>
      <c r="T25" s="127">
        <f t="shared" si="4"/>
        <v>-22.812999999999988</v>
      </c>
      <c r="U25" s="128">
        <f>F25/S25*100</f>
        <v>85.951115572442944</v>
      </c>
      <c r="V25" s="83">
        <f>100-U25</f>
        <v>14.048884427557056</v>
      </c>
    </row>
    <row r="26" spans="1:24" s="84" customFormat="1" ht="48.75" customHeight="1" x14ac:dyDescent="0.25">
      <c r="A26" s="80">
        <f t="shared" ref="A26:A33" si="17">A25+1</f>
        <v>8</v>
      </c>
      <c r="B26" s="231" t="s">
        <v>74</v>
      </c>
      <c r="C26" s="81" t="s">
        <v>73</v>
      </c>
      <c r="D26" s="124">
        <v>12000</v>
      </c>
      <c r="E26" s="124">
        <v>12000</v>
      </c>
      <c r="F26" s="125">
        <f t="shared" si="5"/>
        <v>4872.3790000000008</v>
      </c>
      <c r="G26" s="124">
        <v>432.791</v>
      </c>
      <c r="H26" s="208">
        <v>1371.345</v>
      </c>
      <c r="I26" s="208">
        <v>1459.3430000000001</v>
      </c>
      <c r="J26" s="124">
        <v>1608.9</v>
      </c>
      <c r="K26" s="128">
        <f t="shared" si="16"/>
        <v>40.60315833333334</v>
      </c>
      <c r="L26" s="126">
        <v>4400</v>
      </c>
      <c r="M26" s="127">
        <f t="shared" si="1"/>
        <v>472.37900000000081</v>
      </c>
      <c r="N26" s="128">
        <f t="shared" si="12"/>
        <v>110.73588636363638</v>
      </c>
      <c r="O26" s="127">
        <f t="shared" si="7"/>
        <v>4000</v>
      </c>
      <c r="P26" s="127">
        <f t="shared" si="2"/>
        <v>872.37900000000081</v>
      </c>
      <c r="Q26" s="128">
        <f t="shared" si="3"/>
        <v>121.80947500000001</v>
      </c>
      <c r="S26" s="125">
        <v>10408.494999999999</v>
      </c>
      <c r="T26" s="127">
        <f t="shared" si="4"/>
        <v>-5536.1159999999982</v>
      </c>
      <c r="U26" s="128">
        <f>F26/S26*100</f>
        <v>46.811561133478001</v>
      </c>
    </row>
    <row r="27" spans="1:24" s="84" customFormat="1" ht="36" customHeight="1" x14ac:dyDescent="0.25">
      <c r="A27" s="80">
        <f t="shared" si="17"/>
        <v>9</v>
      </c>
      <c r="B27" s="231" t="s">
        <v>8</v>
      </c>
      <c r="C27" s="81" t="s">
        <v>18</v>
      </c>
      <c r="D27" s="124">
        <v>5.5</v>
      </c>
      <c r="E27" s="124">
        <v>5.5</v>
      </c>
      <c r="F27" s="125">
        <f t="shared" si="5"/>
        <v>0.38</v>
      </c>
      <c r="G27" s="124">
        <v>0</v>
      </c>
      <c r="H27" s="208">
        <v>0.38</v>
      </c>
      <c r="I27" s="208">
        <v>0</v>
      </c>
      <c r="J27" s="124">
        <v>0</v>
      </c>
      <c r="K27" s="128">
        <f t="shared" si="16"/>
        <v>6.9090909090909092</v>
      </c>
      <c r="L27" s="126">
        <v>0.38</v>
      </c>
      <c r="M27" s="127">
        <f t="shared" si="1"/>
        <v>0</v>
      </c>
      <c r="N27" s="212">
        <f t="shared" si="12"/>
        <v>100</v>
      </c>
      <c r="O27" s="127">
        <f t="shared" si="7"/>
        <v>1.8333333333333333</v>
      </c>
      <c r="P27" s="127">
        <f t="shared" si="2"/>
        <v>-1.4533333333333331</v>
      </c>
      <c r="Q27" s="128">
        <f t="shared" si="3"/>
        <v>20.727272727272727</v>
      </c>
      <c r="S27" s="125">
        <v>5.4390000000000001</v>
      </c>
      <c r="T27" s="127">
        <f t="shared" si="4"/>
        <v>-5.0590000000000002</v>
      </c>
      <c r="U27" s="212">
        <f>F27/S27*100</f>
        <v>6.986578415149844</v>
      </c>
    </row>
    <row r="28" spans="1:24" s="84" customFormat="1" ht="93.75" x14ac:dyDescent="0.25">
      <c r="A28" s="80">
        <f t="shared" si="17"/>
        <v>10</v>
      </c>
      <c r="B28" s="235" t="s">
        <v>96</v>
      </c>
      <c r="C28" s="108" t="s">
        <v>97</v>
      </c>
      <c r="D28" s="124">
        <v>4.5</v>
      </c>
      <c r="E28" s="124">
        <v>4.5</v>
      </c>
      <c r="F28" s="125">
        <f t="shared" si="5"/>
        <v>0</v>
      </c>
      <c r="G28" s="124">
        <v>0</v>
      </c>
      <c r="H28" s="208">
        <v>0</v>
      </c>
      <c r="I28" s="208">
        <v>0</v>
      </c>
      <c r="J28" s="124">
        <v>0</v>
      </c>
      <c r="K28" s="128">
        <f t="shared" si="16"/>
        <v>0</v>
      </c>
      <c r="L28" s="126">
        <v>0</v>
      </c>
      <c r="M28" s="127">
        <f t="shared" si="1"/>
        <v>0</v>
      </c>
      <c r="N28" s="128"/>
      <c r="O28" s="127">
        <f t="shared" si="7"/>
        <v>1.5</v>
      </c>
      <c r="P28" s="127">
        <f t="shared" si="2"/>
        <v>-1.5</v>
      </c>
      <c r="Q28" s="128">
        <f t="shared" si="3"/>
        <v>0</v>
      </c>
      <c r="S28" s="125">
        <v>4.4080000000000004</v>
      </c>
      <c r="T28" s="127">
        <f t="shared" si="4"/>
        <v>-4.4080000000000004</v>
      </c>
      <c r="U28" s="128"/>
    </row>
    <row r="29" spans="1:24" s="84" customFormat="1" ht="40.5" customHeight="1" x14ac:dyDescent="0.25">
      <c r="A29" s="80">
        <f t="shared" si="17"/>
        <v>11</v>
      </c>
      <c r="B29" s="236" t="s">
        <v>29</v>
      </c>
      <c r="C29" s="81" t="s">
        <v>24</v>
      </c>
      <c r="D29" s="124">
        <v>8804.73</v>
      </c>
      <c r="E29" s="124">
        <v>8804.73</v>
      </c>
      <c r="F29" s="125">
        <f t="shared" si="5"/>
        <v>3223.8270000000002</v>
      </c>
      <c r="G29" s="124">
        <v>497.94799999999998</v>
      </c>
      <c r="H29" s="208">
        <v>694.71400000000006</v>
      </c>
      <c r="I29" s="208">
        <v>893.96699999999998</v>
      </c>
      <c r="J29" s="124">
        <v>1137.1980000000001</v>
      </c>
      <c r="K29" s="128">
        <f t="shared" si="16"/>
        <v>36.614717316714994</v>
      </c>
      <c r="L29" s="126">
        <v>3075</v>
      </c>
      <c r="M29" s="127">
        <f t="shared" si="1"/>
        <v>148.82700000000023</v>
      </c>
      <c r="N29" s="128">
        <f t="shared" ref="N29:N39" si="18">F29/L29*100</f>
        <v>104.83990243902439</v>
      </c>
      <c r="O29" s="127">
        <f t="shared" si="7"/>
        <v>2934.91</v>
      </c>
      <c r="P29" s="127">
        <f t="shared" si="2"/>
        <v>288.91700000000037</v>
      </c>
      <c r="Q29" s="128">
        <f t="shared" si="3"/>
        <v>109.84415195014499</v>
      </c>
      <c r="S29" s="125">
        <v>414.48699999999997</v>
      </c>
      <c r="T29" s="127">
        <f t="shared" si="4"/>
        <v>2809.34</v>
      </c>
      <c r="U29" s="128">
        <f t="shared" ref="U29:U39" si="19">F29/S29*100</f>
        <v>777.78724061309526</v>
      </c>
      <c r="V29" s="83">
        <f>100-U29</f>
        <v>-677.78724061309526</v>
      </c>
    </row>
    <row r="30" spans="1:24" s="84" customFormat="1" ht="56.25" x14ac:dyDescent="0.25">
      <c r="A30" s="80">
        <f t="shared" si="17"/>
        <v>12</v>
      </c>
      <c r="B30" s="236" t="s">
        <v>85</v>
      </c>
      <c r="C30" s="81" t="s">
        <v>84</v>
      </c>
      <c r="D30" s="124">
        <v>410</v>
      </c>
      <c r="E30" s="124">
        <v>410</v>
      </c>
      <c r="F30" s="125">
        <f t="shared" si="5"/>
        <v>96.92</v>
      </c>
      <c r="G30" s="124">
        <v>14.6</v>
      </c>
      <c r="H30" s="208">
        <v>13.6</v>
      </c>
      <c r="I30" s="208">
        <v>25.3</v>
      </c>
      <c r="J30" s="124">
        <v>43.42</v>
      </c>
      <c r="K30" s="128">
        <f t="shared" si="16"/>
        <v>23.639024390243904</v>
      </c>
      <c r="L30" s="126">
        <v>82.5</v>
      </c>
      <c r="M30" s="127">
        <f t="shared" si="1"/>
        <v>14.420000000000002</v>
      </c>
      <c r="N30" s="128">
        <f t="shared" si="18"/>
        <v>117.47878787878787</v>
      </c>
      <c r="O30" s="127">
        <f t="shared" si="7"/>
        <v>136.66666666666666</v>
      </c>
      <c r="P30" s="127">
        <f t="shared" si="2"/>
        <v>-39.746666666666655</v>
      </c>
      <c r="Q30" s="128">
        <f t="shared" si="3"/>
        <v>70.917073170731712</v>
      </c>
      <c r="S30" s="125">
        <v>106.8</v>
      </c>
      <c r="T30" s="127">
        <f t="shared" si="4"/>
        <v>-9.8799999999999955</v>
      </c>
      <c r="U30" s="128">
        <f t="shared" si="19"/>
        <v>90.749063670411985</v>
      </c>
    </row>
    <row r="31" spans="1:24" s="84" customFormat="1" ht="40.5" customHeight="1" x14ac:dyDescent="0.25">
      <c r="A31" s="80">
        <f t="shared" si="17"/>
        <v>13</v>
      </c>
      <c r="B31" s="236" t="s">
        <v>118</v>
      </c>
      <c r="C31" s="81" t="s">
        <v>119</v>
      </c>
      <c r="D31" s="124">
        <v>15000</v>
      </c>
      <c r="E31" s="124">
        <v>15000</v>
      </c>
      <c r="F31" s="125">
        <f t="shared" si="5"/>
        <v>5778.8729999999996</v>
      </c>
      <c r="G31" s="124">
        <v>1342.5129999999999</v>
      </c>
      <c r="H31" s="208">
        <v>1648.6120000000001</v>
      </c>
      <c r="I31" s="208">
        <v>1521.1489999999999</v>
      </c>
      <c r="J31" s="124">
        <v>1266.5989999999999</v>
      </c>
      <c r="K31" s="128">
        <f t="shared" si="16"/>
        <v>38.525819999999996</v>
      </c>
      <c r="L31" s="126">
        <v>5707</v>
      </c>
      <c r="M31" s="127">
        <f t="shared" si="1"/>
        <v>71.872999999999593</v>
      </c>
      <c r="N31" s="128">
        <f t="shared" si="18"/>
        <v>101.25938321359733</v>
      </c>
      <c r="O31" s="127">
        <f t="shared" si="7"/>
        <v>5000</v>
      </c>
      <c r="P31" s="127">
        <f t="shared" si="2"/>
        <v>778.87299999999959</v>
      </c>
      <c r="Q31" s="128">
        <f t="shared" si="3"/>
        <v>115.57746</v>
      </c>
      <c r="S31" s="125">
        <v>3905.5969999999998</v>
      </c>
      <c r="T31" s="127">
        <f t="shared" si="4"/>
        <v>1873.2759999999998</v>
      </c>
      <c r="U31" s="128">
        <f t="shared" si="19"/>
        <v>147.96388362649807</v>
      </c>
    </row>
    <row r="32" spans="1:24" s="204" customFormat="1" ht="93.75" x14ac:dyDescent="0.25">
      <c r="A32" s="202">
        <f t="shared" si="17"/>
        <v>14</v>
      </c>
      <c r="B32" s="236" t="s">
        <v>172</v>
      </c>
      <c r="C32" s="203" t="s">
        <v>171</v>
      </c>
      <c r="D32" s="208">
        <v>0</v>
      </c>
      <c r="E32" s="208">
        <v>0</v>
      </c>
      <c r="F32" s="209">
        <f t="shared" si="5"/>
        <v>4.391</v>
      </c>
      <c r="G32" s="208">
        <v>0</v>
      </c>
      <c r="H32" s="208">
        <v>0</v>
      </c>
      <c r="I32" s="208">
        <v>3.319</v>
      </c>
      <c r="J32" s="208">
        <v>1.0720000000000001</v>
      </c>
      <c r="K32" s="212"/>
      <c r="L32" s="210">
        <v>0</v>
      </c>
      <c r="M32" s="211">
        <f t="shared" si="1"/>
        <v>4.391</v>
      </c>
      <c r="N32" s="212"/>
      <c r="O32" s="211">
        <f t="shared" si="7"/>
        <v>0</v>
      </c>
      <c r="P32" s="211">
        <f t="shared" si="2"/>
        <v>4.391</v>
      </c>
      <c r="Q32" s="212"/>
      <c r="S32" s="209">
        <v>0</v>
      </c>
      <c r="T32" s="211">
        <f t="shared" si="4"/>
        <v>4.391</v>
      </c>
      <c r="U32" s="212"/>
    </row>
    <row r="33" spans="1:28" s="84" customFormat="1" ht="40.5" customHeight="1" x14ac:dyDescent="0.25">
      <c r="A33" s="202">
        <f t="shared" si="17"/>
        <v>15</v>
      </c>
      <c r="B33" s="236" t="s">
        <v>87</v>
      </c>
      <c r="C33" s="81" t="s">
        <v>86</v>
      </c>
      <c r="D33" s="124">
        <f>SUM(D34:D37)</f>
        <v>27762.799999999999</v>
      </c>
      <c r="E33" s="124">
        <f>SUM(E34:E37)</f>
        <v>27762.799999999999</v>
      </c>
      <c r="F33" s="125">
        <f t="shared" si="5"/>
        <v>9568.1929999999993</v>
      </c>
      <c r="G33" s="124">
        <f t="shared" ref="G33:L33" si="20">SUM(G34:G37)</f>
        <v>2016.3869999999997</v>
      </c>
      <c r="H33" s="208">
        <f t="shared" ref="H33:I33" si="21">SUM(H34:H37)</f>
        <v>2147.1390000000001</v>
      </c>
      <c r="I33" s="208">
        <f t="shared" si="21"/>
        <v>2556.277</v>
      </c>
      <c r="J33" s="124">
        <f t="shared" si="20"/>
        <v>2848.3900000000003</v>
      </c>
      <c r="K33" s="128">
        <f t="shared" ref="K33:K39" si="22">F33/E33*100</f>
        <v>34.46407783076635</v>
      </c>
      <c r="L33" s="126">
        <f t="shared" si="20"/>
        <v>9183.9</v>
      </c>
      <c r="M33" s="127">
        <f t="shared" si="1"/>
        <v>384.29299999999967</v>
      </c>
      <c r="N33" s="128">
        <f t="shared" si="18"/>
        <v>104.18442056207058</v>
      </c>
      <c r="O33" s="127">
        <f t="shared" si="7"/>
        <v>9254.2666666666664</v>
      </c>
      <c r="P33" s="127">
        <f t="shared" si="2"/>
        <v>313.92633333333288</v>
      </c>
      <c r="Q33" s="128">
        <f t="shared" si="3"/>
        <v>103.39223349229904</v>
      </c>
      <c r="S33" s="125">
        <f t="shared" ref="S33" si="23">SUM(S34:S37)</f>
        <v>7976.0950000000003</v>
      </c>
      <c r="T33" s="127">
        <f t="shared" si="4"/>
        <v>1592.097999999999</v>
      </c>
      <c r="U33" s="128">
        <f t="shared" si="19"/>
        <v>119.96087057639106</v>
      </c>
    </row>
    <row r="34" spans="1:28" s="88" customFormat="1" ht="56.25" x14ac:dyDescent="0.25">
      <c r="A34" s="85" t="s">
        <v>173</v>
      </c>
      <c r="B34" s="237" t="s">
        <v>79</v>
      </c>
      <c r="C34" s="149" t="s">
        <v>78</v>
      </c>
      <c r="D34" s="129">
        <v>1300</v>
      </c>
      <c r="E34" s="129">
        <v>1300</v>
      </c>
      <c r="F34" s="130">
        <f t="shared" si="5"/>
        <v>497.947</v>
      </c>
      <c r="G34" s="129">
        <v>91.153999999999996</v>
      </c>
      <c r="H34" s="213">
        <v>123.64400000000001</v>
      </c>
      <c r="I34" s="213">
        <v>141.91800000000001</v>
      </c>
      <c r="J34" s="129">
        <v>141.23099999999999</v>
      </c>
      <c r="K34" s="133">
        <f t="shared" si="22"/>
        <v>38.303615384615384</v>
      </c>
      <c r="L34" s="131">
        <v>476</v>
      </c>
      <c r="M34" s="132">
        <f t="shared" si="1"/>
        <v>21.947000000000003</v>
      </c>
      <c r="N34" s="133">
        <f t="shared" si="18"/>
        <v>104.61071428571429</v>
      </c>
      <c r="O34" s="127">
        <f t="shared" si="7"/>
        <v>433.33333333333331</v>
      </c>
      <c r="P34" s="132">
        <f t="shared" si="2"/>
        <v>64.613666666666688</v>
      </c>
      <c r="Q34" s="133">
        <f t="shared" si="3"/>
        <v>114.91084615384617</v>
      </c>
      <c r="S34" s="130">
        <v>393.31300000000005</v>
      </c>
      <c r="T34" s="132">
        <f t="shared" si="4"/>
        <v>104.63399999999996</v>
      </c>
      <c r="U34" s="133">
        <f t="shared" si="19"/>
        <v>126.60323965899931</v>
      </c>
      <c r="V34" s="133">
        <f>U34-100</f>
        <v>26.603239658999314</v>
      </c>
      <c r="W34" s="86"/>
    </row>
    <row r="35" spans="1:28" s="88" customFormat="1" ht="23.25" x14ac:dyDescent="0.25">
      <c r="A35" s="85" t="s">
        <v>174</v>
      </c>
      <c r="B35" s="238" t="s">
        <v>60</v>
      </c>
      <c r="C35" s="71" t="s">
        <v>61</v>
      </c>
      <c r="D35" s="129">
        <v>24922.799999999999</v>
      </c>
      <c r="E35" s="129">
        <v>24922.799999999999</v>
      </c>
      <c r="F35" s="130">
        <f t="shared" si="5"/>
        <v>8591.8670000000002</v>
      </c>
      <c r="G35" s="129">
        <v>1816.0039999999999</v>
      </c>
      <c r="H35" s="213">
        <v>1889.2049999999999</v>
      </c>
      <c r="I35" s="213">
        <v>2281.4290000000001</v>
      </c>
      <c r="J35" s="129">
        <v>2605.2289999999998</v>
      </c>
      <c r="K35" s="133">
        <f t="shared" si="22"/>
        <v>34.473923475692942</v>
      </c>
      <c r="L35" s="131">
        <v>8234.4</v>
      </c>
      <c r="M35" s="132">
        <f t="shared" si="1"/>
        <v>357.46700000000055</v>
      </c>
      <c r="N35" s="133">
        <f t="shared" si="18"/>
        <v>104.34114203827845</v>
      </c>
      <c r="O35" s="127">
        <f t="shared" si="7"/>
        <v>8307.6</v>
      </c>
      <c r="P35" s="132">
        <f t="shared" si="2"/>
        <v>284.26699999999983</v>
      </c>
      <c r="Q35" s="133">
        <f t="shared" si="3"/>
        <v>103.42177042707881</v>
      </c>
      <c r="S35" s="130">
        <v>7139.5019999999995</v>
      </c>
      <c r="T35" s="132">
        <f t="shared" si="4"/>
        <v>1452.3650000000007</v>
      </c>
      <c r="U35" s="133">
        <f t="shared" si="19"/>
        <v>120.34266535677138</v>
      </c>
      <c r="V35" s="133">
        <f>U35-100</f>
        <v>20.342665356771377</v>
      </c>
      <c r="W35" s="87"/>
    </row>
    <row r="36" spans="1:28" s="88" customFormat="1" ht="37.5" x14ac:dyDescent="0.25">
      <c r="A36" s="85" t="s">
        <v>175</v>
      </c>
      <c r="B36" s="238" t="s">
        <v>83</v>
      </c>
      <c r="C36" s="71" t="s">
        <v>80</v>
      </c>
      <c r="D36" s="129">
        <v>1400</v>
      </c>
      <c r="E36" s="129">
        <v>1400</v>
      </c>
      <c r="F36" s="130">
        <f t="shared" si="5"/>
        <v>457.43899999999996</v>
      </c>
      <c r="G36" s="129">
        <v>106.899</v>
      </c>
      <c r="H36" s="213">
        <v>124.08</v>
      </c>
      <c r="I36" s="213">
        <v>126.35</v>
      </c>
      <c r="J36" s="129">
        <v>100.11</v>
      </c>
      <c r="K36" s="133">
        <f t="shared" si="22"/>
        <v>32.674214285714278</v>
      </c>
      <c r="L36" s="131">
        <v>452.8</v>
      </c>
      <c r="M36" s="132">
        <f t="shared" si="1"/>
        <v>4.6389999999999532</v>
      </c>
      <c r="N36" s="133">
        <f t="shared" si="18"/>
        <v>101.02451413427561</v>
      </c>
      <c r="O36" s="127">
        <f t="shared" si="7"/>
        <v>466.66666666666669</v>
      </c>
      <c r="P36" s="132">
        <f t="shared" si="2"/>
        <v>-9.2276666666667211</v>
      </c>
      <c r="Q36" s="133">
        <f t="shared" si="3"/>
        <v>98.022642857142856</v>
      </c>
      <c r="S36" s="130">
        <v>394.74700000000001</v>
      </c>
      <c r="T36" s="132">
        <f t="shared" si="4"/>
        <v>62.69199999999995</v>
      </c>
      <c r="U36" s="133">
        <f t="shared" si="19"/>
        <v>115.88156464773638</v>
      </c>
    </row>
    <row r="37" spans="1:28" s="88" customFormat="1" ht="112.5" x14ac:dyDescent="0.25">
      <c r="A37" s="85" t="s">
        <v>176</v>
      </c>
      <c r="B37" s="239" t="s">
        <v>82</v>
      </c>
      <c r="C37" s="71" t="s">
        <v>81</v>
      </c>
      <c r="D37" s="129">
        <v>140</v>
      </c>
      <c r="E37" s="129">
        <v>140</v>
      </c>
      <c r="F37" s="130">
        <f t="shared" si="5"/>
        <v>20.94</v>
      </c>
      <c r="G37" s="129">
        <v>2.33</v>
      </c>
      <c r="H37" s="213">
        <v>10.210000000000001</v>
      </c>
      <c r="I37" s="213">
        <v>6.58</v>
      </c>
      <c r="J37" s="129">
        <v>1.82</v>
      </c>
      <c r="K37" s="133">
        <f t="shared" si="22"/>
        <v>14.957142857142857</v>
      </c>
      <c r="L37" s="131">
        <v>20.7</v>
      </c>
      <c r="M37" s="132">
        <f t="shared" si="1"/>
        <v>0.24000000000000199</v>
      </c>
      <c r="N37" s="133">
        <f t="shared" si="18"/>
        <v>101.15942028985508</v>
      </c>
      <c r="O37" s="127">
        <f t="shared" si="7"/>
        <v>46.666666666666664</v>
      </c>
      <c r="P37" s="132">
        <f t="shared" si="2"/>
        <v>-25.726666666666663</v>
      </c>
      <c r="Q37" s="133">
        <f t="shared" si="3"/>
        <v>44.871428571428581</v>
      </c>
      <c r="S37" s="130">
        <v>48.533000000000001</v>
      </c>
      <c r="T37" s="132">
        <f t="shared" si="4"/>
        <v>-27.593</v>
      </c>
      <c r="U37" s="133">
        <f t="shared" si="19"/>
        <v>43.145900727340162</v>
      </c>
    </row>
    <row r="38" spans="1:28" s="84" customFormat="1" ht="56.25" x14ac:dyDescent="0.25">
      <c r="A38" s="80">
        <v>16</v>
      </c>
      <c r="B38" s="235" t="s">
        <v>34</v>
      </c>
      <c r="C38" s="81" t="s">
        <v>19</v>
      </c>
      <c r="D38" s="124">
        <v>12000</v>
      </c>
      <c r="E38" s="124">
        <v>12000</v>
      </c>
      <c r="F38" s="125">
        <f t="shared" si="5"/>
        <v>3726.7980000000002</v>
      </c>
      <c r="G38" s="124">
        <v>886.822</v>
      </c>
      <c r="H38" s="208">
        <v>956.88</v>
      </c>
      <c r="I38" s="208">
        <v>1008.902</v>
      </c>
      <c r="J38" s="124">
        <v>874.19399999999996</v>
      </c>
      <c r="K38" s="128">
        <f t="shared" si="22"/>
        <v>31.056650000000001</v>
      </c>
      <c r="L38" s="126">
        <v>3645.3</v>
      </c>
      <c r="M38" s="127">
        <f t="shared" si="1"/>
        <v>81.498000000000047</v>
      </c>
      <c r="N38" s="128">
        <f t="shared" si="18"/>
        <v>102.2357007653691</v>
      </c>
      <c r="O38" s="127">
        <f t="shared" si="7"/>
        <v>4000</v>
      </c>
      <c r="P38" s="127">
        <f t="shared" si="2"/>
        <v>-273.20199999999977</v>
      </c>
      <c r="Q38" s="128">
        <f t="shared" si="3"/>
        <v>93.16995</v>
      </c>
      <c r="S38" s="125">
        <v>4110.8359999999993</v>
      </c>
      <c r="T38" s="127">
        <f t="shared" si="4"/>
        <v>-384.0379999999991</v>
      </c>
      <c r="U38" s="128">
        <f t="shared" si="19"/>
        <v>90.657909972570067</v>
      </c>
    </row>
    <row r="39" spans="1:28" s="84" customFormat="1" ht="23.25" x14ac:dyDescent="0.25">
      <c r="A39" s="80">
        <f t="shared" ref="A39:A46" si="24">A38+1</f>
        <v>17</v>
      </c>
      <c r="B39" s="231" t="s">
        <v>54</v>
      </c>
      <c r="C39" s="81" t="s">
        <v>15</v>
      </c>
      <c r="D39" s="124">
        <v>600.5</v>
      </c>
      <c r="E39" s="124">
        <v>600.5</v>
      </c>
      <c r="F39" s="125">
        <f t="shared" si="5"/>
        <v>151.83499999999998</v>
      </c>
      <c r="G39" s="124">
        <v>33.802</v>
      </c>
      <c r="H39" s="208">
        <v>36.167000000000002</v>
      </c>
      <c r="I39" s="208">
        <v>43.429000000000002</v>
      </c>
      <c r="J39" s="124">
        <v>38.436999999999998</v>
      </c>
      <c r="K39" s="128">
        <f t="shared" si="22"/>
        <v>25.284762697751873</v>
      </c>
      <c r="L39" s="126">
        <v>149.89500000000001</v>
      </c>
      <c r="M39" s="127">
        <f t="shared" si="1"/>
        <v>1.9399999999999693</v>
      </c>
      <c r="N39" s="128">
        <f t="shared" si="18"/>
        <v>101.29423930084391</v>
      </c>
      <c r="O39" s="127">
        <f t="shared" si="7"/>
        <v>200.16666666666666</v>
      </c>
      <c r="P39" s="127">
        <f t="shared" si="2"/>
        <v>-48.331666666666678</v>
      </c>
      <c r="Q39" s="128">
        <f t="shared" si="3"/>
        <v>75.854288093255619</v>
      </c>
      <c r="S39" s="125">
        <v>189.44</v>
      </c>
      <c r="T39" s="127">
        <f t="shared" si="4"/>
        <v>-37.605000000000018</v>
      </c>
      <c r="U39" s="128">
        <f t="shared" si="19"/>
        <v>80.149387668918919</v>
      </c>
      <c r="V39" s="83">
        <f>100-U39</f>
        <v>19.850612331081081</v>
      </c>
    </row>
    <row r="40" spans="1:28" s="84" customFormat="1" ht="93.75" x14ac:dyDescent="0.25">
      <c r="A40" s="80">
        <f t="shared" si="24"/>
        <v>18</v>
      </c>
      <c r="B40" s="231" t="s">
        <v>104</v>
      </c>
      <c r="C40" s="81" t="s">
        <v>103</v>
      </c>
      <c r="D40" s="124">
        <v>2.5499999999999998</v>
      </c>
      <c r="E40" s="124">
        <v>2.5499999999999998</v>
      </c>
      <c r="F40" s="125">
        <f t="shared" si="5"/>
        <v>0</v>
      </c>
      <c r="G40" s="124">
        <v>0</v>
      </c>
      <c r="H40" s="208">
        <v>0</v>
      </c>
      <c r="I40" s="208">
        <v>0</v>
      </c>
      <c r="J40" s="124">
        <v>0</v>
      </c>
      <c r="K40" s="212"/>
      <c r="L40" s="126">
        <v>0</v>
      </c>
      <c r="M40" s="127">
        <f t="shared" si="1"/>
        <v>0</v>
      </c>
      <c r="N40" s="128"/>
      <c r="O40" s="127">
        <f t="shared" si="7"/>
        <v>0.85</v>
      </c>
      <c r="P40" s="127">
        <f t="shared" si="2"/>
        <v>-0.85</v>
      </c>
      <c r="Q40" s="128"/>
      <c r="S40" s="125">
        <v>0</v>
      </c>
      <c r="T40" s="127">
        <f t="shared" si="4"/>
        <v>0</v>
      </c>
      <c r="U40" s="128"/>
    </row>
    <row r="41" spans="1:28" s="84" customFormat="1" ht="45" customHeight="1" x14ac:dyDescent="0.25">
      <c r="A41" s="80">
        <f t="shared" si="24"/>
        <v>19</v>
      </c>
      <c r="B41" s="233" t="s">
        <v>62</v>
      </c>
      <c r="C41" s="34" t="s">
        <v>63</v>
      </c>
      <c r="D41" s="124">
        <v>70</v>
      </c>
      <c r="E41" s="124">
        <v>70</v>
      </c>
      <c r="F41" s="125">
        <f t="shared" si="5"/>
        <v>0</v>
      </c>
      <c r="G41" s="124">
        <v>0</v>
      </c>
      <c r="H41" s="208">
        <v>0</v>
      </c>
      <c r="I41" s="208">
        <v>0</v>
      </c>
      <c r="J41" s="124">
        <v>0</v>
      </c>
      <c r="K41" s="128">
        <f>F41/E41*100</f>
        <v>0</v>
      </c>
      <c r="L41" s="126">
        <v>0</v>
      </c>
      <c r="M41" s="127">
        <f t="shared" si="1"/>
        <v>0</v>
      </c>
      <c r="N41" s="128"/>
      <c r="O41" s="127">
        <f t="shared" si="7"/>
        <v>23.333333333333332</v>
      </c>
      <c r="P41" s="127">
        <f t="shared" si="2"/>
        <v>-23.333333333333332</v>
      </c>
      <c r="Q41" s="128">
        <f t="shared" ref="Q41:Q48" si="25">F41/O41*100</f>
        <v>0</v>
      </c>
      <c r="S41" s="125">
        <v>0</v>
      </c>
      <c r="T41" s="127">
        <f t="shared" si="4"/>
        <v>0</v>
      </c>
      <c r="U41" s="128"/>
    </row>
    <row r="42" spans="1:28" s="84" customFormat="1" ht="35.25" customHeight="1" x14ac:dyDescent="0.25">
      <c r="A42" s="202">
        <f t="shared" si="24"/>
        <v>20</v>
      </c>
      <c r="B42" s="231" t="s">
        <v>8</v>
      </c>
      <c r="C42" s="81" t="s">
        <v>20</v>
      </c>
      <c r="D42" s="124">
        <v>1400</v>
      </c>
      <c r="E42" s="124">
        <v>1400</v>
      </c>
      <c r="F42" s="125">
        <f t="shared" si="5"/>
        <v>588.61400000000003</v>
      </c>
      <c r="G42" s="124">
        <v>161.375</v>
      </c>
      <c r="H42" s="208">
        <v>156.322</v>
      </c>
      <c r="I42" s="208">
        <v>144.40100000000001</v>
      </c>
      <c r="J42" s="124">
        <v>126.51600000000001</v>
      </c>
      <c r="K42" s="128">
        <f>F42/E42*100</f>
        <v>42.043857142857142</v>
      </c>
      <c r="L42" s="126">
        <v>572</v>
      </c>
      <c r="M42" s="127">
        <f t="shared" ref="M42:M61" si="26">F42-L42</f>
        <v>16.614000000000033</v>
      </c>
      <c r="N42" s="128">
        <f>F42/L42*100</f>
        <v>102.90454545454546</v>
      </c>
      <c r="O42" s="127">
        <f t="shared" si="7"/>
        <v>466.66666666666669</v>
      </c>
      <c r="P42" s="127">
        <f t="shared" ref="P42:P61" si="27">F42-O42</f>
        <v>121.94733333333335</v>
      </c>
      <c r="Q42" s="128">
        <f t="shared" si="25"/>
        <v>126.13157142857143</v>
      </c>
      <c r="S42" s="125">
        <v>681.60900000000004</v>
      </c>
      <c r="T42" s="127">
        <f t="shared" ref="T42:T61" si="28">F42-S42</f>
        <v>-92.995000000000005</v>
      </c>
      <c r="U42" s="128">
        <f>F42/S42*100</f>
        <v>86.356547522113118</v>
      </c>
      <c r="Y42" s="84">
        <v>246438.04</v>
      </c>
    </row>
    <row r="43" spans="1:28" s="84" customFormat="1" ht="75" x14ac:dyDescent="0.25">
      <c r="A43" s="202">
        <f t="shared" si="24"/>
        <v>21</v>
      </c>
      <c r="B43" s="231" t="s">
        <v>168</v>
      </c>
      <c r="C43" s="81" t="s">
        <v>167</v>
      </c>
      <c r="D43" s="124">
        <v>0</v>
      </c>
      <c r="E43" s="124">
        <v>0</v>
      </c>
      <c r="F43" s="209">
        <f t="shared" si="5"/>
        <v>0</v>
      </c>
      <c r="G43" s="124">
        <v>0</v>
      </c>
      <c r="H43" s="208">
        <v>0</v>
      </c>
      <c r="I43" s="208">
        <v>0</v>
      </c>
      <c r="J43" s="124">
        <v>0</v>
      </c>
      <c r="K43" s="128"/>
      <c r="L43" s="126">
        <v>0</v>
      </c>
      <c r="M43" s="127">
        <f t="shared" si="26"/>
        <v>0</v>
      </c>
      <c r="N43" s="128"/>
      <c r="O43" s="127">
        <f t="shared" si="7"/>
        <v>0</v>
      </c>
      <c r="P43" s="211">
        <f t="shared" si="27"/>
        <v>0</v>
      </c>
      <c r="Q43" s="128"/>
      <c r="S43" s="125">
        <v>87.876999999999995</v>
      </c>
      <c r="T43" s="211">
        <f t="shared" si="28"/>
        <v>-87.876999999999995</v>
      </c>
      <c r="U43" s="128"/>
    </row>
    <row r="44" spans="1:28" s="84" customFormat="1" ht="168.75" x14ac:dyDescent="0.25">
      <c r="A44" s="202">
        <f t="shared" si="24"/>
        <v>22</v>
      </c>
      <c r="B44" s="231" t="s">
        <v>53</v>
      </c>
      <c r="C44" s="81" t="s">
        <v>47</v>
      </c>
      <c r="D44" s="124">
        <v>1000</v>
      </c>
      <c r="E44" s="124">
        <v>1000</v>
      </c>
      <c r="F44" s="125">
        <f t="shared" si="5"/>
        <v>363.25400000000002</v>
      </c>
      <c r="G44" s="124">
        <v>2.294</v>
      </c>
      <c r="H44" s="208">
        <v>266.43799999999999</v>
      </c>
      <c r="I44" s="208">
        <v>61.570999999999998</v>
      </c>
      <c r="J44" s="124">
        <v>32.951000000000001</v>
      </c>
      <c r="K44" s="128">
        <f>F44/E44*100</f>
        <v>36.325400000000002</v>
      </c>
      <c r="L44" s="126">
        <v>362.3</v>
      </c>
      <c r="M44" s="127">
        <f t="shared" si="26"/>
        <v>0.95400000000000773</v>
      </c>
      <c r="N44" s="128">
        <f>F44/L44*100</f>
        <v>100.26331769252002</v>
      </c>
      <c r="O44" s="127">
        <f t="shared" si="7"/>
        <v>333.33333333333331</v>
      </c>
      <c r="P44" s="127">
        <f t="shared" si="27"/>
        <v>29.920666666666705</v>
      </c>
      <c r="Q44" s="128">
        <f t="shared" si="25"/>
        <v>108.97620000000001</v>
      </c>
      <c r="S44" s="125">
        <v>496.13400000000001</v>
      </c>
      <c r="T44" s="127">
        <f t="shared" si="28"/>
        <v>-132.88</v>
      </c>
      <c r="U44" s="128">
        <f>F44/S44*100</f>
        <v>73.216913172650948</v>
      </c>
    </row>
    <row r="45" spans="1:28" s="84" customFormat="1" ht="75" x14ac:dyDescent="0.25">
      <c r="A45" s="80">
        <f t="shared" si="24"/>
        <v>23</v>
      </c>
      <c r="B45" s="231" t="s">
        <v>134</v>
      </c>
      <c r="C45" s="81" t="s">
        <v>133</v>
      </c>
      <c r="D45" s="124">
        <v>15</v>
      </c>
      <c r="E45" s="124">
        <v>15</v>
      </c>
      <c r="F45" s="125">
        <f t="shared" si="5"/>
        <v>0</v>
      </c>
      <c r="G45" s="124">
        <v>0</v>
      </c>
      <c r="H45" s="208">
        <v>0</v>
      </c>
      <c r="I45" s="208">
        <v>0</v>
      </c>
      <c r="J45" s="124">
        <v>0</v>
      </c>
      <c r="K45" s="128">
        <f>F45/E45*100</f>
        <v>0</v>
      </c>
      <c r="L45" s="126">
        <v>0</v>
      </c>
      <c r="M45" s="127">
        <f t="shared" si="26"/>
        <v>0</v>
      </c>
      <c r="N45" s="128"/>
      <c r="O45" s="127">
        <f t="shared" si="7"/>
        <v>5</v>
      </c>
      <c r="P45" s="127">
        <f t="shared" si="27"/>
        <v>-5</v>
      </c>
      <c r="Q45" s="128">
        <f t="shared" si="25"/>
        <v>0</v>
      </c>
      <c r="S45" s="125">
        <v>3.5630000000000002</v>
      </c>
      <c r="T45" s="127">
        <f t="shared" si="28"/>
        <v>-3.5630000000000002</v>
      </c>
      <c r="U45" s="128"/>
      <c r="W45" s="82">
        <f>F47-F42</f>
        <v>1129357.5969999998</v>
      </c>
      <c r="X45" s="82">
        <f>S47-S42</f>
        <v>970537.3629999999</v>
      </c>
      <c r="Y45" s="83">
        <f>W45/X45</f>
        <v>1.1636415454517643</v>
      </c>
    </row>
    <row r="46" spans="1:28" s="84" customFormat="1" ht="46.5" customHeight="1" x14ac:dyDescent="0.25">
      <c r="A46" s="80">
        <f t="shared" si="24"/>
        <v>24</v>
      </c>
      <c r="B46" s="231" t="s">
        <v>89</v>
      </c>
      <c r="C46" s="81" t="s">
        <v>88</v>
      </c>
      <c r="D46" s="124">
        <v>4.4000000000000004</v>
      </c>
      <c r="E46" s="124">
        <v>4.4000000000000004</v>
      </c>
      <c r="F46" s="125">
        <f t="shared" si="5"/>
        <v>0</v>
      </c>
      <c r="G46" s="124">
        <v>0</v>
      </c>
      <c r="H46" s="208">
        <v>0</v>
      </c>
      <c r="I46" s="208">
        <v>0</v>
      </c>
      <c r="J46" s="124">
        <v>0</v>
      </c>
      <c r="K46" s="128">
        <f>F46/E46*100</f>
        <v>0</v>
      </c>
      <c r="L46" s="126">
        <v>0</v>
      </c>
      <c r="M46" s="127">
        <f t="shared" si="26"/>
        <v>0</v>
      </c>
      <c r="N46" s="128"/>
      <c r="O46" s="127">
        <f t="shared" si="7"/>
        <v>1.4666666666666668</v>
      </c>
      <c r="P46" s="127">
        <f t="shared" si="27"/>
        <v>-1.4666666666666668</v>
      </c>
      <c r="Q46" s="128">
        <f t="shared" si="25"/>
        <v>0</v>
      </c>
      <c r="S46" s="125">
        <v>0</v>
      </c>
      <c r="T46" s="127">
        <f t="shared" si="28"/>
        <v>0</v>
      </c>
      <c r="U46" s="128"/>
    </row>
    <row r="47" spans="1:28" s="94" customFormat="1" ht="45.75" customHeight="1" x14ac:dyDescent="0.3">
      <c r="A47" s="89"/>
      <c r="B47" s="90" t="s">
        <v>163</v>
      </c>
      <c r="C47" s="91"/>
      <c r="D47" s="91">
        <f>D7+D8+D9+D14+D18+D25+D26+D27+D28+D29+D30+D31+D33+D38+D39+D40+D41+D42+D44+D46+D45</f>
        <v>3751621.3889999995</v>
      </c>
      <c r="E47" s="91">
        <f>E7+E8+E9+E14+E18+E25+E26+E27+E28+E29+E30+E31+E33+E38+E39+E40+E41+E42+E44+E46+E45</f>
        <v>3751621.3889999995</v>
      </c>
      <c r="F47" s="91">
        <f t="shared" si="5"/>
        <v>1129946.2109999999</v>
      </c>
      <c r="G47" s="91">
        <f>G7+G8+G9+G14+G18+G25+G26+G27+G28+G29+G30+G31+G33+G38+G39+G40+G41+G42+G44+G46+G45+G32</f>
        <v>237295.24299999996</v>
      </c>
      <c r="H47" s="205">
        <f t="shared" ref="H47:J47" si="29">H7+H8+H9+H14+H18+H25+H26+H27+H28+H29+H30+H31+H33+H38+H39+H40+H41+H42+H44+H46+H45+H32</f>
        <v>305315.03200000001</v>
      </c>
      <c r="I47" s="205">
        <f t="shared" ref="I47" si="30">I7+I8+I9+I14+I18+I25+I26+I27+I28+I29+I30+I31+I33+I38+I39+I40+I41+I42+I44+I46+I45+I32</f>
        <v>276790.201</v>
      </c>
      <c r="J47" s="205">
        <f t="shared" si="29"/>
        <v>310545.73499999999</v>
      </c>
      <c r="K47" s="93">
        <f>F47/E47*100</f>
        <v>30.118876449342046</v>
      </c>
      <c r="L47" s="91">
        <f>L7+L8+L9+L14+L18+L25+L26+L27+L28+L29+L30+L31+L33+L38+L39+L40+L41+L42+L44+L46+L45</f>
        <v>1071038.0290000001</v>
      </c>
      <c r="M47" s="92">
        <f t="shared" si="26"/>
        <v>58908.181999999797</v>
      </c>
      <c r="N47" s="93">
        <f>F47/L47*100</f>
        <v>105.50010180824304</v>
      </c>
      <c r="O47" s="91">
        <f>O7+O8+O9+O14+O18+O25+O26+O27+O28+O29+O30+O31+O33+O38+O39+O40+O41+O42+O44+O46+O45+O32+O43</f>
        <v>1250540.4629999995</v>
      </c>
      <c r="P47" s="92">
        <f t="shared" si="27"/>
        <v>-120594.25199999963</v>
      </c>
      <c r="Q47" s="93">
        <f t="shared" si="25"/>
        <v>90.356629348026161</v>
      </c>
      <c r="S47" s="91">
        <f>S7+S8+S9+S14+S18+S25+S26+S27+S28+S29+S30+S31+S33+S38+S39+S40+S41+S42+S44+S46+S45+S24+S43</f>
        <v>971218.97199999995</v>
      </c>
      <c r="T47" s="92">
        <f t="shared" si="28"/>
        <v>158727.23899999994</v>
      </c>
      <c r="U47" s="93">
        <f t="shared" ref="U47:U55" si="31">F47/S47*100</f>
        <v>116.34309497405494</v>
      </c>
      <c r="V47" s="95">
        <v>971218.97200000007</v>
      </c>
      <c r="W47" s="95">
        <f>V47-S47</f>
        <v>0</v>
      </c>
      <c r="Z47" s="95" t="e">
        <f>#REF!-#REF!-#REF!</f>
        <v>#REF!</v>
      </c>
      <c r="AB47" s="94">
        <v>294547.38299999997</v>
      </c>
    </row>
    <row r="48" spans="1:28" s="10" customFormat="1" ht="37.5" x14ac:dyDescent="0.25">
      <c r="A48" s="24">
        <v>1</v>
      </c>
      <c r="B48" s="240" t="s">
        <v>187</v>
      </c>
      <c r="C48" s="25" t="s">
        <v>55</v>
      </c>
      <c r="D48" s="134">
        <v>717803.4</v>
      </c>
      <c r="E48" s="134">
        <v>717803.4</v>
      </c>
      <c r="F48" s="125">
        <f t="shared" si="5"/>
        <v>206801.30000000002</v>
      </c>
      <c r="G48" s="124">
        <v>44804.3</v>
      </c>
      <c r="H48" s="208">
        <v>52312.800000000003</v>
      </c>
      <c r="I48" s="208">
        <v>54480.800000000003</v>
      </c>
      <c r="J48" s="124">
        <v>55203.4</v>
      </c>
      <c r="K48" s="128">
        <f>F48/E48*100</f>
        <v>28.810298195856969</v>
      </c>
      <c r="L48" s="124">
        <v>206801.3</v>
      </c>
      <c r="M48" s="127">
        <f t="shared" si="26"/>
        <v>0</v>
      </c>
      <c r="N48" s="128">
        <f>F48/L48*100</f>
        <v>100.00000000000003</v>
      </c>
      <c r="O48" s="124">
        <f>L48</f>
        <v>206801.3</v>
      </c>
      <c r="P48" s="127">
        <f t="shared" si="27"/>
        <v>0</v>
      </c>
      <c r="Q48" s="128">
        <f t="shared" si="25"/>
        <v>100.00000000000003</v>
      </c>
      <c r="S48" s="125">
        <v>163526.20000000001</v>
      </c>
      <c r="T48" s="127">
        <f t="shared" si="28"/>
        <v>43275.100000000006</v>
      </c>
      <c r="U48" s="128">
        <f t="shared" si="31"/>
        <v>126.46371040236977</v>
      </c>
      <c r="V48" s="45"/>
      <c r="W48" s="45"/>
      <c r="X48" s="45"/>
      <c r="Y48" s="47"/>
    </row>
    <row r="49" spans="1:25" s="10" customFormat="1" ht="37.5" x14ac:dyDescent="0.25">
      <c r="A49" s="24">
        <f t="shared" ref="A49:A52" si="32">A48+1</f>
        <v>2</v>
      </c>
      <c r="B49" s="240" t="s">
        <v>188</v>
      </c>
      <c r="C49" s="25" t="s">
        <v>56</v>
      </c>
      <c r="D49" s="134">
        <v>0</v>
      </c>
      <c r="E49" s="134">
        <v>0</v>
      </c>
      <c r="F49" s="125">
        <f t="shared" si="5"/>
        <v>0</v>
      </c>
      <c r="G49" s="124">
        <v>0</v>
      </c>
      <c r="H49" s="208">
        <v>0</v>
      </c>
      <c r="I49" s="208">
        <v>0</v>
      </c>
      <c r="J49" s="124">
        <v>0</v>
      </c>
      <c r="K49" s="128"/>
      <c r="L49" s="124">
        <v>0</v>
      </c>
      <c r="M49" s="127">
        <f t="shared" si="26"/>
        <v>0</v>
      </c>
      <c r="N49" s="128"/>
      <c r="O49" s="124">
        <f t="shared" ref="O49:O61" si="33">L49</f>
        <v>0</v>
      </c>
      <c r="P49" s="127">
        <f t="shared" si="27"/>
        <v>0</v>
      </c>
      <c r="Q49" s="128"/>
      <c r="S49" s="125">
        <v>72658.799999999988</v>
      </c>
      <c r="T49" s="127">
        <f t="shared" si="28"/>
        <v>-72658.799999999988</v>
      </c>
      <c r="U49" s="128">
        <f t="shared" si="31"/>
        <v>0</v>
      </c>
      <c r="V49" s="45"/>
      <c r="W49" s="45"/>
      <c r="X49" s="45"/>
      <c r="Y49" s="47"/>
    </row>
    <row r="50" spans="1:25" s="10" customFormat="1" ht="75" x14ac:dyDescent="0.25">
      <c r="A50" s="24">
        <f t="shared" si="32"/>
        <v>3</v>
      </c>
      <c r="B50" s="241" t="s">
        <v>186</v>
      </c>
      <c r="C50" s="150" t="s">
        <v>120</v>
      </c>
      <c r="D50" s="134">
        <v>0</v>
      </c>
      <c r="E50" s="134">
        <v>0</v>
      </c>
      <c r="F50" s="125">
        <f t="shared" si="5"/>
        <v>0</v>
      </c>
      <c r="G50" s="124">
        <v>0</v>
      </c>
      <c r="H50" s="208">
        <v>0</v>
      </c>
      <c r="I50" s="208">
        <v>0</v>
      </c>
      <c r="J50" s="124">
        <v>0</v>
      </c>
      <c r="K50" s="128"/>
      <c r="L50" s="124">
        <v>0</v>
      </c>
      <c r="M50" s="127">
        <f t="shared" si="26"/>
        <v>0</v>
      </c>
      <c r="N50" s="128"/>
      <c r="O50" s="124">
        <f t="shared" si="33"/>
        <v>0</v>
      </c>
      <c r="P50" s="127">
        <f t="shared" si="27"/>
        <v>0</v>
      </c>
      <c r="Q50" s="128"/>
      <c r="S50" s="125">
        <v>6977.6</v>
      </c>
      <c r="T50" s="127">
        <f t="shared" si="28"/>
        <v>-6977.6</v>
      </c>
      <c r="U50" s="128">
        <f t="shared" si="31"/>
        <v>0</v>
      </c>
      <c r="V50" s="45"/>
      <c r="W50" s="45"/>
      <c r="X50" s="45"/>
      <c r="Y50" s="47"/>
    </row>
    <row r="51" spans="1:25" s="10" customFormat="1" ht="56.25" x14ac:dyDescent="0.25">
      <c r="A51" s="24">
        <f t="shared" si="32"/>
        <v>4</v>
      </c>
      <c r="B51" s="241" t="s">
        <v>189</v>
      </c>
      <c r="C51" s="150" t="s">
        <v>129</v>
      </c>
      <c r="D51" s="134">
        <v>11474.77</v>
      </c>
      <c r="E51" s="134">
        <v>11474.77</v>
      </c>
      <c r="F51" s="125">
        <f t="shared" si="5"/>
        <v>3305.9180000000001</v>
      </c>
      <c r="G51" s="124">
        <v>716.24</v>
      </c>
      <c r="H51" s="208">
        <v>836.27099999999996</v>
      </c>
      <c r="I51" s="208">
        <v>870.92700000000002</v>
      </c>
      <c r="J51" s="124">
        <v>882.48</v>
      </c>
      <c r="K51" s="128">
        <f>F51/E51*100</f>
        <v>28.81032038114925</v>
      </c>
      <c r="L51" s="126">
        <v>3305.9180000000001</v>
      </c>
      <c r="M51" s="127">
        <f t="shared" si="26"/>
        <v>0</v>
      </c>
      <c r="N51" s="128">
        <f>F51/L51*100</f>
        <v>100</v>
      </c>
      <c r="O51" s="124">
        <f t="shared" si="33"/>
        <v>3305.9180000000001</v>
      </c>
      <c r="P51" s="127">
        <f t="shared" si="27"/>
        <v>0</v>
      </c>
      <c r="Q51" s="128">
        <f>F51/O51*100</f>
        <v>100</v>
      </c>
      <c r="S51" s="125">
        <v>2082.2479999999996</v>
      </c>
      <c r="T51" s="127">
        <f t="shared" si="28"/>
        <v>1223.6700000000005</v>
      </c>
      <c r="U51" s="128">
        <f t="shared" si="31"/>
        <v>158.76677513917653</v>
      </c>
    </row>
    <row r="52" spans="1:25" s="10" customFormat="1" ht="56.25" x14ac:dyDescent="0.25">
      <c r="A52" s="24">
        <f t="shared" si="32"/>
        <v>5</v>
      </c>
      <c r="B52" s="241" t="s">
        <v>190</v>
      </c>
      <c r="C52" s="150">
        <v>41051200</v>
      </c>
      <c r="D52" s="134">
        <v>4100.6319999999996</v>
      </c>
      <c r="E52" s="134">
        <v>4100.6319999999996</v>
      </c>
      <c r="F52" s="125">
        <f t="shared" si="5"/>
        <v>906.78600000000006</v>
      </c>
      <c r="G52" s="124">
        <v>203.22900000000001</v>
      </c>
      <c r="H52" s="208">
        <v>203.22900000000001</v>
      </c>
      <c r="I52" s="208">
        <v>203.22900000000001</v>
      </c>
      <c r="J52" s="124">
        <v>297.09899999999999</v>
      </c>
      <c r="K52" s="128">
        <f>F52/E52*100</f>
        <v>22.113323019476024</v>
      </c>
      <c r="L52" s="126">
        <v>906.78599999999994</v>
      </c>
      <c r="M52" s="127">
        <f t="shared" si="26"/>
        <v>0</v>
      </c>
      <c r="N52" s="128">
        <f>F52/L52*100</f>
        <v>100.00000000000003</v>
      </c>
      <c r="O52" s="124">
        <f t="shared" si="33"/>
        <v>906.78599999999994</v>
      </c>
      <c r="P52" s="127">
        <f t="shared" si="27"/>
        <v>0</v>
      </c>
      <c r="Q52" s="128">
        <f>F52/O52*100</f>
        <v>100.00000000000003</v>
      </c>
      <c r="S52" s="125">
        <v>1321.547</v>
      </c>
      <c r="T52" s="127">
        <f t="shared" si="28"/>
        <v>-414.76099999999997</v>
      </c>
      <c r="U52" s="128">
        <f t="shared" si="31"/>
        <v>68.615493811419498</v>
      </c>
    </row>
    <row r="53" spans="1:25" s="10" customFormat="1" ht="56.25" x14ac:dyDescent="0.25">
      <c r="A53" s="263">
        <v>6</v>
      </c>
      <c r="B53" s="241" t="s">
        <v>199</v>
      </c>
      <c r="C53" s="266" t="s">
        <v>109</v>
      </c>
      <c r="D53" s="134">
        <f>SUM(D54:D55)</f>
        <v>0</v>
      </c>
      <c r="E53" s="134">
        <f>SUM(E54:E55)</f>
        <v>0</v>
      </c>
      <c r="F53" s="125">
        <f t="shared" si="5"/>
        <v>0</v>
      </c>
      <c r="G53" s="124">
        <f>SUM(G54:G55)</f>
        <v>0</v>
      </c>
      <c r="H53" s="208">
        <v>0</v>
      </c>
      <c r="I53" s="208">
        <v>0</v>
      </c>
      <c r="J53" s="124">
        <v>0</v>
      </c>
      <c r="K53" s="128"/>
      <c r="L53" s="126">
        <f>SUM(L54:L55)</f>
        <v>0</v>
      </c>
      <c r="M53" s="127">
        <f t="shared" si="26"/>
        <v>0</v>
      </c>
      <c r="N53" s="128"/>
      <c r="O53" s="124">
        <f t="shared" si="33"/>
        <v>0</v>
      </c>
      <c r="P53" s="127">
        <f t="shared" si="27"/>
        <v>0</v>
      </c>
      <c r="Q53" s="128"/>
      <c r="S53" s="125">
        <f>SUM(S54:S55)</f>
        <v>5611.1930000000002</v>
      </c>
      <c r="T53" s="127">
        <f t="shared" si="28"/>
        <v>-5611.1930000000002</v>
      </c>
      <c r="U53" s="128">
        <f t="shared" si="31"/>
        <v>0</v>
      </c>
    </row>
    <row r="54" spans="1:25" s="44" customFormat="1" ht="75" hidden="1" x14ac:dyDescent="0.25">
      <c r="A54" s="264"/>
      <c r="B54" s="242" t="s">
        <v>95</v>
      </c>
      <c r="C54" s="267"/>
      <c r="D54" s="135">
        <v>0</v>
      </c>
      <c r="E54" s="135">
        <v>0</v>
      </c>
      <c r="F54" s="130">
        <f t="shared" si="5"/>
        <v>0</v>
      </c>
      <c r="G54" s="129">
        <v>0</v>
      </c>
      <c r="H54" s="213">
        <v>0</v>
      </c>
      <c r="I54" s="213">
        <v>0</v>
      </c>
      <c r="J54" s="129">
        <v>0</v>
      </c>
      <c r="K54" s="133"/>
      <c r="L54" s="131">
        <v>0</v>
      </c>
      <c r="M54" s="132">
        <f t="shared" si="26"/>
        <v>0</v>
      </c>
      <c r="N54" s="133"/>
      <c r="O54" s="129">
        <f t="shared" si="33"/>
        <v>0</v>
      </c>
      <c r="P54" s="132">
        <f t="shared" si="27"/>
        <v>0</v>
      </c>
      <c r="Q54" s="133"/>
      <c r="S54" s="130">
        <v>3462.7930000000001</v>
      </c>
      <c r="T54" s="132">
        <f t="shared" si="28"/>
        <v>-3462.7930000000001</v>
      </c>
      <c r="U54" s="133">
        <f t="shared" si="31"/>
        <v>0</v>
      </c>
    </row>
    <row r="55" spans="1:25" s="44" customFormat="1" ht="37.5" hidden="1" x14ac:dyDescent="0.25">
      <c r="A55" s="265"/>
      <c r="B55" s="242" t="s">
        <v>105</v>
      </c>
      <c r="C55" s="268"/>
      <c r="D55" s="135">
        <v>0</v>
      </c>
      <c r="E55" s="135">
        <f t="shared" ref="E55" si="34">D55</f>
        <v>0</v>
      </c>
      <c r="F55" s="130">
        <f t="shared" si="5"/>
        <v>0</v>
      </c>
      <c r="G55" s="129">
        <v>0</v>
      </c>
      <c r="H55" s="213">
        <v>0</v>
      </c>
      <c r="I55" s="213">
        <v>0</v>
      </c>
      <c r="J55" s="129">
        <v>0</v>
      </c>
      <c r="K55" s="133"/>
      <c r="L55" s="131">
        <v>0</v>
      </c>
      <c r="M55" s="132">
        <f t="shared" si="26"/>
        <v>0</v>
      </c>
      <c r="N55" s="133"/>
      <c r="O55" s="129">
        <f t="shared" si="33"/>
        <v>0</v>
      </c>
      <c r="P55" s="132">
        <f t="shared" si="27"/>
        <v>0</v>
      </c>
      <c r="Q55" s="133"/>
      <c r="S55" s="130">
        <v>2148.4</v>
      </c>
      <c r="T55" s="132">
        <f t="shared" si="28"/>
        <v>-2148.4</v>
      </c>
      <c r="U55" s="133">
        <f t="shared" si="31"/>
        <v>0</v>
      </c>
      <c r="X55" s="44" t="e">
        <f>V55/#REF!*100</f>
        <v>#REF!</v>
      </c>
    </row>
    <row r="56" spans="1:25" s="10" customFormat="1" ht="56.25" x14ac:dyDescent="0.25">
      <c r="A56" s="24">
        <v>7</v>
      </c>
      <c r="B56" s="243" t="s">
        <v>191</v>
      </c>
      <c r="C56" s="150" t="s">
        <v>135</v>
      </c>
      <c r="D56" s="134">
        <v>7100</v>
      </c>
      <c r="E56" s="134">
        <v>7100</v>
      </c>
      <c r="F56" s="125">
        <f t="shared" si="5"/>
        <v>4733.3320000000003</v>
      </c>
      <c r="G56" s="124">
        <v>1183.3330000000001</v>
      </c>
      <c r="H56" s="208">
        <v>1183.3330000000001</v>
      </c>
      <c r="I56" s="208">
        <v>1183.3330000000001</v>
      </c>
      <c r="J56" s="124">
        <v>1183.3330000000001</v>
      </c>
      <c r="K56" s="128">
        <f t="shared" ref="K56:K62" si="35">F56/E56*100</f>
        <v>66.666647887323947</v>
      </c>
      <c r="L56" s="126">
        <v>4733.3320000000003</v>
      </c>
      <c r="M56" s="127">
        <f t="shared" si="26"/>
        <v>0</v>
      </c>
      <c r="N56" s="128">
        <f t="shared" ref="N56:N61" si="36">F56/L56*100</f>
        <v>100</v>
      </c>
      <c r="O56" s="124">
        <f t="shared" si="33"/>
        <v>4733.3320000000003</v>
      </c>
      <c r="P56" s="127">
        <f t="shared" si="27"/>
        <v>0</v>
      </c>
      <c r="Q56" s="128">
        <f t="shared" ref="Q56:Q61" si="37">F56/O56*100</f>
        <v>100</v>
      </c>
      <c r="S56" s="125">
        <v>1767.1</v>
      </c>
      <c r="T56" s="127">
        <f t="shared" si="28"/>
        <v>2966.2320000000004</v>
      </c>
      <c r="U56" s="212">
        <f>F56/S56*100</f>
        <v>267.85875162695947</v>
      </c>
      <c r="V56" s="125"/>
      <c r="W56" s="125"/>
    </row>
    <row r="57" spans="1:25" s="10" customFormat="1" ht="23.25" x14ac:dyDescent="0.25">
      <c r="A57" s="24">
        <v>8</v>
      </c>
      <c r="B57" s="243" t="s">
        <v>192</v>
      </c>
      <c r="C57" s="150" t="s">
        <v>121</v>
      </c>
      <c r="D57" s="134">
        <f>SUM(D58:D63)</f>
        <v>3644</v>
      </c>
      <c r="E57" s="134">
        <f>SUM(E58:E63)</f>
        <v>4003.42</v>
      </c>
      <c r="F57" s="125">
        <f t="shared" si="5"/>
        <v>754.346</v>
      </c>
      <c r="G57" s="124">
        <f>SUM(G58:G63)</f>
        <v>0</v>
      </c>
      <c r="H57" s="208">
        <f>SUM(H58:H63)</f>
        <v>57.276000000000003</v>
      </c>
      <c r="I57" s="208">
        <f>SUM(I58:I63)</f>
        <v>466.01499999999999</v>
      </c>
      <c r="J57" s="124">
        <f>SUM(J58:J63)</f>
        <v>231.05500000000001</v>
      </c>
      <c r="K57" s="128">
        <f t="shared" si="35"/>
        <v>18.842539628617534</v>
      </c>
      <c r="L57" s="124">
        <f>SUM(L58:L63)</f>
        <v>1332.7930000000001</v>
      </c>
      <c r="M57" s="127">
        <f t="shared" si="26"/>
        <v>-578.44700000000012</v>
      </c>
      <c r="N57" s="128">
        <f t="shared" si="36"/>
        <v>56.598886698834697</v>
      </c>
      <c r="O57" s="124">
        <f t="shared" si="33"/>
        <v>1332.7930000000001</v>
      </c>
      <c r="P57" s="127">
        <f t="shared" si="27"/>
        <v>-578.44700000000012</v>
      </c>
      <c r="Q57" s="128">
        <f t="shared" si="37"/>
        <v>56.598886698834697</v>
      </c>
      <c r="S57" s="125">
        <f t="shared" ref="S57" si="38">SUM(S58:S60)</f>
        <v>400.96999999999997</v>
      </c>
      <c r="T57" s="127">
        <f t="shared" si="28"/>
        <v>353.37600000000003</v>
      </c>
      <c r="U57" s="128">
        <f>F57/S57*100</f>
        <v>188.13028406115174</v>
      </c>
      <c r="V57" s="125">
        <v>5098.8379999999997</v>
      </c>
      <c r="W57" s="125">
        <f>V57-S57</f>
        <v>4697.8679999999995</v>
      </c>
    </row>
    <row r="58" spans="1:25" s="44" customFormat="1" ht="56.25" x14ac:dyDescent="0.25">
      <c r="A58" s="43" t="s">
        <v>152</v>
      </c>
      <c r="B58" s="242" t="s">
        <v>193</v>
      </c>
      <c r="C58" s="111"/>
      <c r="D58" s="135">
        <v>105</v>
      </c>
      <c r="E58" s="135">
        <v>105</v>
      </c>
      <c r="F58" s="130">
        <f t="shared" si="5"/>
        <v>31.759999999999998</v>
      </c>
      <c r="G58" s="129">
        <v>0</v>
      </c>
      <c r="H58" s="213">
        <v>0</v>
      </c>
      <c r="I58" s="213">
        <v>26.256</v>
      </c>
      <c r="J58" s="129">
        <v>5.5039999999999996</v>
      </c>
      <c r="K58" s="133">
        <f t="shared" si="35"/>
        <v>30.247619047619047</v>
      </c>
      <c r="L58" s="131">
        <v>35.008000000000003</v>
      </c>
      <c r="M58" s="132">
        <f t="shared" si="26"/>
        <v>-3.2480000000000047</v>
      </c>
      <c r="N58" s="133">
        <f t="shared" si="36"/>
        <v>90.722120658135282</v>
      </c>
      <c r="O58" s="129">
        <f t="shared" si="33"/>
        <v>35.008000000000003</v>
      </c>
      <c r="P58" s="132">
        <f t="shared" si="27"/>
        <v>-3.2480000000000047</v>
      </c>
      <c r="Q58" s="133">
        <f t="shared" si="37"/>
        <v>90.722120658135282</v>
      </c>
      <c r="S58" s="130">
        <v>26.855</v>
      </c>
      <c r="T58" s="132">
        <f t="shared" si="28"/>
        <v>4.9049999999999976</v>
      </c>
      <c r="U58" s="133">
        <f t="shared" ref="U58:U60" si="39">F58/S58*100</f>
        <v>118.26475516663561</v>
      </c>
    </row>
    <row r="59" spans="1:25" s="44" customFormat="1" ht="56.25" x14ac:dyDescent="0.25">
      <c r="A59" s="43" t="s">
        <v>153</v>
      </c>
      <c r="B59" s="242" t="s">
        <v>194</v>
      </c>
      <c r="C59" s="111"/>
      <c r="D59" s="135">
        <v>1246.7</v>
      </c>
      <c r="E59" s="135">
        <v>1246.7</v>
      </c>
      <c r="F59" s="130">
        <f t="shared" si="5"/>
        <v>242.029</v>
      </c>
      <c r="G59" s="129">
        <v>0</v>
      </c>
      <c r="H59" s="213">
        <v>57.276000000000003</v>
      </c>
      <c r="I59" s="213">
        <v>61.982999999999997</v>
      </c>
      <c r="J59" s="129">
        <v>122.77</v>
      </c>
      <c r="K59" s="133">
        <f t="shared" si="35"/>
        <v>19.413571829630222</v>
      </c>
      <c r="L59" s="131">
        <v>242.029</v>
      </c>
      <c r="M59" s="132">
        <f t="shared" si="26"/>
        <v>0</v>
      </c>
      <c r="N59" s="133">
        <f t="shared" si="36"/>
        <v>100</v>
      </c>
      <c r="O59" s="129">
        <f t="shared" si="33"/>
        <v>242.029</v>
      </c>
      <c r="P59" s="132">
        <f t="shared" si="27"/>
        <v>0</v>
      </c>
      <c r="Q59" s="133">
        <f t="shared" si="37"/>
        <v>100</v>
      </c>
      <c r="S59" s="130">
        <v>228.01499999999999</v>
      </c>
      <c r="T59" s="132">
        <f t="shared" si="28"/>
        <v>14.01400000000001</v>
      </c>
      <c r="U59" s="133">
        <f t="shared" si="39"/>
        <v>106.14608688024911</v>
      </c>
    </row>
    <row r="60" spans="1:25" s="44" customFormat="1" ht="93.75" x14ac:dyDescent="0.25">
      <c r="A60" s="43" t="s">
        <v>154</v>
      </c>
      <c r="B60" s="242" t="s">
        <v>195</v>
      </c>
      <c r="C60" s="111"/>
      <c r="D60" s="135">
        <v>292.3</v>
      </c>
      <c r="E60" s="135">
        <v>292.3</v>
      </c>
      <c r="F60" s="130">
        <f t="shared" si="5"/>
        <v>146.137</v>
      </c>
      <c r="G60" s="129">
        <v>0</v>
      </c>
      <c r="H60" s="213">
        <v>0</v>
      </c>
      <c r="I60" s="213">
        <v>146.137</v>
      </c>
      <c r="J60" s="129">
        <v>0</v>
      </c>
      <c r="K60" s="133">
        <f t="shared" si="35"/>
        <v>49.995552514539852</v>
      </c>
      <c r="L60" s="131">
        <v>146.136</v>
      </c>
      <c r="M60" s="132">
        <f t="shared" si="26"/>
        <v>1.0000000000047748E-3</v>
      </c>
      <c r="N60" s="133">
        <f t="shared" si="36"/>
        <v>100.00068429408222</v>
      </c>
      <c r="O60" s="129">
        <f t="shared" si="33"/>
        <v>146.136</v>
      </c>
      <c r="P60" s="132">
        <f t="shared" si="27"/>
        <v>1.0000000000047748E-3</v>
      </c>
      <c r="Q60" s="133">
        <f t="shared" si="37"/>
        <v>100.00068429408222</v>
      </c>
      <c r="S60" s="130">
        <v>146.1</v>
      </c>
      <c r="T60" s="132">
        <f t="shared" si="28"/>
        <v>3.7000000000006139E-2</v>
      </c>
      <c r="U60" s="133">
        <f t="shared" si="39"/>
        <v>100.02532511978097</v>
      </c>
    </row>
    <row r="61" spans="1:25" s="44" customFormat="1" ht="75" x14ac:dyDescent="0.25">
      <c r="A61" s="190" t="s">
        <v>155</v>
      </c>
      <c r="B61" s="242" t="s">
        <v>196</v>
      </c>
      <c r="C61" s="111"/>
      <c r="D61" s="135">
        <v>0</v>
      </c>
      <c r="E61" s="135">
        <v>334.42</v>
      </c>
      <c r="F61" s="192">
        <f t="shared" si="5"/>
        <v>334.42</v>
      </c>
      <c r="G61" s="129">
        <v>0</v>
      </c>
      <c r="H61" s="213">
        <v>0</v>
      </c>
      <c r="I61" s="213">
        <v>231.63900000000001</v>
      </c>
      <c r="J61" s="129">
        <v>102.78100000000001</v>
      </c>
      <c r="K61" s="214">
        <f t="shared" si="35"/>
        <v>100</v>
      </c>
      <c r="L61" s="131">
        <v>334.42</v>
      </c>
      <c r="M61" s="132">
        <f t="shared" si="26"/>
        <v>0</v>
      </c>
      <c r="N61" s="133">
        <f t="shared" si="36"/>
        <v>100</v>
      </c>
      <c r="O61" s="129">
        <f t="shared" si="33"/>
        <v>334.42</v>
      </c>
      <c r="P61" s="132">
        <f t="shared" si="27"/>
        <v>0</v>
      </c>
      <c r="Q61" s="133">
        <f t="shared" si="37"/>
        <v>100</v>
      </c>
      <c r="S61" s="130">
        <v>0</v>
      </c>
      <c r="T61" s="132">
        <f t="shared" si="28"/>
        <v>334.42</v>
      </c>
      <c r="U61" s="133"/>
    </row>
    <row r="62" spans="1:25" s="44" customFormat="1" ht="93.75" x14ac:dyDescent="0.25">
      <c r="A62" s="190" t="s">
        <v>169</v>
      </c>
      <c r="B62" s="242" t="s">
        <v>197</v>
      </c>
      <c r="C62" s="111"/>
      <c r="D62" s="135">
        <v>2000</v>
      </c>
      <c r="E62" s="135">
        <v>2000</v>
      </c>
      <c r="F62" s="130">
        <f>SUM(G62:J62)</f>
        <v>0</v>
      </c>
      <c r="G62" s="129">
        <v>0</v>
      </c>
      <c r="H62" s="213">
        <v>0</v>
      </c>
      <c r="I62" s="213">
        <v>0</v>
      </c>
      <c r="J62" s="213">
        <v>0</v>
      </c>
      <c r="K62" s="133">
        <f t="shared" si="35"/>
        <v>0</v>
      </c>
      <c r="L62" s="131">
        <v>575.20000000000005</v>
      </c>
      <c r="M62" s="132">
        <f>F62-L62</f>
        <v>-575.20000000000005</v>
      </c>
      <c r="N62" s="133">
        <f>F62/L62*100</f>
        <v>0</v>
      </c>
      <c r="O62" s="129">
        <f>L62</f>
        <v>575.20000000000005</v>
      </c>
      <c r="P62" s="132">
        <f>F62-O62</f>
        <v>-575.20000000000005</v>
      </c>
      <c r="Q62" s="133">
        <f>F62/O62*100</f>
        <v>0</v>
      </c>
      <c r="S62" s="130">
        <v>0</v>
      </c>
      <c r="T62" s="132">
        <f>F62-S62</f>
        <v>0</v>
      </c>
      <c r="U62" s="133"/>
    </row>
    <row r="63" spans="1:25" s="44" customFormat="1" ht="168.75" x14ac:dyDescent="0.25">
      <c r="A63" s="190" t="s">
        <v>185</v>
      </c>
      <c r="B63" s="242" t="s">
        <v>198</v>
      </c>
      <c r="C63" s="111"/>
      <c r="D63" s="216">
        <v>0</v>
      </c>
      <c r="E63" s="216">
        <v>25</v>
      </c>
      <c r="F63" s="192">
        <f>SUM(G63:J63)</f>
        <v>0</v>
      </c>
      <c r="G63" s="213">
        <v>0</v>
      </c>
      <c r="H63" s="213">
        <v>0</v>
      </c>
      <c r="I63" s="213">
        <v>0</v>
      </c>
      <c r="J63" s="213">
        <v>0</v>
      </c>
      <c r="K63" s="214"/>
      <c r="L63" s="131">
        <v>0</v>
      </c>
      <c r="M63" s="132">
        <f>F63-L63</f>
        <v>0</v>
      </c>
      <c r="N63" s="214"/>
      <c r="O63" s="213">
        <f>L63</f>
        <v>0</v>
      </c>
      <c r="P63" s="132">
        <f>F63-O63</f>
        <v>0</v>
      </c>
      <c r="Q63" s="214"/>
      <c r="S63" s="192">
        <v>0</v>
      </c>
      <c r="T63" s="132">
        <f>F63-S63</f>
        <v>0</v>
      </c>
      <c r="U63" s="214"/>
    </row>
    <row r="64" spans="1:25" s="10" customFormat="1" ht="23.25" x14ac:dyDescent="0.25">
      <c r="A64" s="24"/>
      <c r="B64" s="151"/>
      <c r="C64" s="25"/>
      <c r="D64" s="134"/>
      <c r="E64" s="134"/>
      <c r="F64" s="125"/>
      <c r="G64" s="124"/>
      <c r="H64" s="208"/>
      <c r="I64" s="208"/>
      <c r="J64" s="124"/>
      <c r="K64" s="128"/>
      <c r="L64" s="134"/>
      <c r="M64" s="127"/>
      <c r="N64" s="128"/>
      <c r="O64" s="134"/>
      <c r="P64" s="127"/>
      <c r="Q64" s="128"/>
      <c r="S64" s="125"/>
      <c r="T64" s="132"/>
      <c r="U64" s="128"/>
    </row>
    <row r="65" spans="1:26" s="51" customFormat="1" ht="33.75" customHeight="1" x14ac:dyDescent="0.3">
      <c r="A65" s="48"/>
      <c r="B65" s="52" t="s">
        <v>28</v>
      </c>
      <c r="C65" s="49"/>
      <c r="D65" s="50">
        <f>D68+D67</f>
        <v>744122.80200000003</v>
      </c>
      <c r="E65" s="50">
        <f>E68+E67</f>
        <v>744482.22200000007</v>
      </c>
      <c r="F65" s="50">
        <f t="shared" si="5"/>
        <v>216501.682</v>
      </c>
      <c r="G65" s="50">
        <f>G68+G67</f>
        <v>46907.102000000006</v>
      </c>
      <c r="H65" s="197">
        <f>H68+H67</f>
        <v>54592.909</v>
      </c>
      <c r="I65" s="197">
        <f>I68+I67</f>
        <v>57204.304000000004</v>
      </c>
      <c r="J65" s="50">
        <f>J68+J67</f>
        <v>57797.366999999998</v>
      </c>
      <c r="K65" s="93">
        <f>F65/E65*100</f>
        <v>29.080839757111082</v>
      </c>
      <c r="L65" s="50">
        <f>L68+L67</f>
        <v>217080.12899999999</v>
      </c>
      <c r="M65" s="92">
        <f>F65-L65</f>
        <v>-578.44699999998556</v>
      </c>
      <c r="N65" s="93">
        <f>F65/L65*100</f>
        <v>99.733532957316427</v>
      </c>
      <c r="O65" s="50">
        <f>O68+O67</f>
        <v>217080.12899999999</v>
      </c>
      <c r="P65" s="92">
        <f>F65-O65</f>
        <v>-578.44699999998556</v>
      </c>
      <c r="Q65" s="93">
        <f>F65/O65*100</f>
        <v>99.733532957316427</v>
      </c>
      <c r="S65" s="50">
        <f>S68+S67</f>
        <v>254345.658</v>
      </c>
      <c r="T65" s="92">
        <f>F65-S65</f>
        <v>-37843.975999999995</v>
      </c>
      <c r="U65" s="93">
        <f>F65/S65*100</f>
        <v>85.121044999321356</v>
      </c>
    </row>
    <row r="66" spans="1:26" s="13" customFormat="1" ht="23.25" hidden="1" x14ac:dyDescent="0.25">
      <c r="A66" s="12"/>
      <c r="B66" s="184" t="s">
        <v>106</v>
      </c>
      <c r="C66" s="11"/>
      <c r="D66" s="136"/>
      <c r="E66" s="136"/>
      <c r="F66" s="137"/>
      <c r="G66" s="136"/>
      <c r="H66" s="217"/>
      <c r="I66" s="217"/>
      <c r="J66" s="136"/>
      <c r="K66" s="98"/>
      <c r="L66" s="136"/>
      <c r="M66" s="127"/>
      <c r="N66" s="128"/>
      <c r="O66" s="136"/>
      <c r="P66" s="97"/>
      <c r="Q66" s="98"/>
      <c r="S66" s="137"/>
      <c r="T66" s="97"/>
      <c r="U66" s="98"/>
    </row>
    <row r="67" spans="1:26" s="13" customFormat="1" ht="30.75" hidden="1" customHeight="1" x14ac:dyDescent="0.25">
      <c r="A67" s="12"/>
      <c r="B67" s="175" t="s">
        <v>122</v>
      </c>
      <c r="C67" s="26"/>
      <c r="D67" s="59">
        <f>D50</f>
        <v>0</v>
      </c>
      <c r="E67" s="59">
        <f>E50</f>
        <v>0</v>
      </c>
      <c r="F67" s="50">
        <f t="shared" si="5"/>
        <v>0</v>
      </c>
      <c r="G67" s="59">
        <f>G50</f>
        <v>0</v>
      </c>
      <c r="H67" s="198">
        <f>H50</f>
        <v>0</v>
      </c>
      <c r="I67" s="198">
        <f>I50</f>
        <v>0</v>
      </c>
      <c r="J67" s="59">
        <f>J50</f>
        <v>0</v>
      </c>
      <c r="K67" s="98"/>
      <c r="L67" s="59">
        <f>L50</f>
        <v>0</v>
      </c>
      <c r="M67" s="97">
        <f>F67-L67</f>
        <v>0</v>
      </c>
      <c r="N67" s="98"/>
      <c r="O67" s="59">
        <f>O50</f>
        <v>0</v>
      </c>
      <c r="P67" s="97">
        <f>F67-O67</f>
        <v>0</v>
      </c>
      <c r="Q67" s="98"/>
      <c r="S67" s="50">
        <f>S50</f>
        <v>6977.6</v>
      </c>
      <c r="T67" s="97">
        <f>F67-S67</f>
        <v>-6977.6</v>
      </c>
      <c r="U67" s="98">
        <f>F67/S67*100</f>
        <v>0</v>
      </c>
    </row>
    <row r="68" spans="1:26" s="13" customFormat="1" ht="28.5" hidden="1" customHeight="1" x14ac:dyDescent="0.25">
      <c r="A68" s="12"/>
      <c r="B68" s="175" t="s">
        <v>76</v>
      </c>
      <c r="C68" s="26"/>
      <c r="D68" s="59">
        <f>D69+D70</f>
        <v>744122.80200000003</v>
      </c>
      <c r="E68" s="59">
        <f>E69+E70</f>
        <v>744482.22200000007</v>
      </c>
      <c r="F68" s="50">
        <f t="shared" si="5"/>
        <v>216501.682</v>
      </c>
      <c r="G68" s="59">
        <f>G69+G70</f>
        <v>46907.102000000006</v>
      </c>
      <c r="H68" s="198">
        <f>H69+H70</f>
        <v>54592.909</v>
      </c>
      <c r="I68" s="198">
        <f>I69+I70</f>
        <v>57204.304000000004</v>
      </c>
      <c r="J68" s="59">
        <f>J69+J70</f>
        <v>57797.366999999998</v>
      </c>
      <c r="K68" s="98">
        <f>F68/E68*100</f>
        <v>29.080839757111082</v>
      </c>
      <c r="L68" s="59">
        <f>L69+L70</f>
        <v>217080.12899999999</v>
      </c>
      <c r="M68" s="97">
        <f>F68-L68</f>
        <v>-578.44699999998556</v>
      </c>
      <c r="N68" s="98">
        <f>F68/L68*100</f>
        <v>99.733532957316427</v>
      </c>
      <c r="O68" s="59">
        <f>O69+O70</f>
        <v>217080.12899999999</v>
      </c>
      <c r="P68" s="97">
        <f>F68-O68</f>
        <v>-578.44699999998556</v>
      </c>
      <c r="Q68" s="98">
        <f>F68/O68*100</f>
        <v>99.733532957316427</v>
      </c>
      <c r="S68" s="50">
        <f t="shared" ref="S68" si="40">S69+S70</f>
        <v>247368.05799999999</v>
      </c>
      <c r="T68" s="97">
        <f>F68-S68</f>
        <v>-30866.375999999989</v>
      </c>
      <c r="U68" s="98">
        <f>F68/S68*100</f>
        <v>87.52208500581753</v>
      </c>
    </row>
    <row r="69" spans="1:26" s="8" customFormat="1" ht="30.75" hidden="1" customHeight="1" x14ac:dyDescent="0.25">
      <c r="A69" s="14"/>
      <c r="B69" s="17" t="s">
        <v>111</v>
      </c>
      <c r="C69" s="17"/>
      <c r="D69" s="135">
        <f>D48+D49</f>
        <v>717803.4</v>
      </c>
      <c r="E69" s="135">
        <f>E48+E49</f>
        <v>717803.4</v>
      </c>
      <c r="F69" s="138">
        <f t="shared" si="5"/>
        <v>206801.30000000002</v>
      </c>
      <c r="G69" s="135">
        <f>G48+G49</f>
        <v>44804.3</v>
      </c>
      <c r="H69" s="216">
        <f>H48+H49</f>
        <v>52312.800000000003</v>
      </c>
      <c r="I69" s="216">
        <f>I48+I49</f>
        <v>54480.800000000003</v>
      </c>
      <c r="J69" s="135">
        <f>J48+J49</f>
        <v>55203.4</v>
      </c>
      <c r="K69" s="133">
        <f>F69/E69*100</f>
        <v>28.810298195856969</v>
      </c>
      <c r="L69" s="135">
        <f>L48+L49</f>
        <v>206801.3</v>
      </c>
      <c r="M69" s="132">
        <f>F69-L69</f>
        <v>0</v>
      </c>
      <c r="N69" s="133">
        <f>F69/L69*100</f>
        <v>100.00000000000003</v>
      </c>
      <c r="O69" s="135">
        <f>O48+O49</f>
        <v>206801.3</v>
      </c>
      <c r="P69" s="132">
        <f>F69-O69</f>
        <v>0</v>
      </c>
      <c r="Q69" s="133">
        <f>F69/O69*100</f>
        <v>100.00000000000003</v>
      </c>
      <c r="S69" s="138">
        <f>S48+S49</f>
        <v>236185</v>
      </c>
      <c r="T69" s="132">
        <f>F69-S69</f>
        <v>-29383.699999999983</v>
      </c>
      <c r="U69" s="133">
        <f>F69/S69*100</f>
        <v>87.559032114655892</v>
      </c>
    </row>
    <row r="70" spans="1:26" s="8" customFormat="1" ht="30.75" hidden="1" customHeight="1" x14ac:dyDescent="0.25">
      <c r="A70" s="14"/>
      <c r="B70" s="185" t="s">
        <v>110</v>
      </c>
      <c r="C70" s="17"/>
      <c r="D70" s="135">
        <f>D51+D53+D57+D52+D56</f>
        <v>26319.402000000002</v>
      </c>
      <c r="E70" s="135">
        <f>E51+E53+E57+E52+E56</f>
        <v>26678.822</v>
      </c>
      <c r="F70" s="138">
        <f t="shared" si="5"/>
        <v>9700.3819999999996</v>
      </c>
      <c r="G70" s="135">
        <f>G51+G53+G57+G52+G56</f>
        <v>2102.8020000000001</v>
      </c>
      <c r="H70" s="216">
        <f>H51+H53+H57+H52+H56</f>
        <v>2280.1089999999999</v>
      </c>
      <c r="I70" s="216">
        <f>I51+I53+I57+I52+I56</f>
        <v>2723.5039999999999</v>
      </c>
      <c r="J70" s="135">
        <f>J51+J53+J57+J52+J56</f>
        <v>2593.9670000000001</v>
      </c>
      <c r="K70" s="133">
        <f>F70/E70*100</f>
        <v>36.359858767377354</v>
      </c>
      <c r="L70" s="135">
        <f>L51+L53+L57+L52+L56</f>
        <v>10278.829000000002</v>
      </c>
      <c r="M70" s="132">
        <f>F70-L70</f>
        <v>-578.44700000000194</v>
      </c>
      <c r="N70" s="133">
        <f>F70/L70*100</f>
        <v>94.372442619679717</v>
      </c>
      <c r="O70" s="135">
        <f>O51+O53+O57+O52+O56</f>
        <v>10278.829000000002</v>
      </c>
      <c r="P70" s="132">
        <f>F70-O70</f>
        <v>-578.44700000000194</v>
      </c>
      <c r="Q70" s="133">
        <f>F70/O70*100</f>
        <v>94.372442619679717</v>
      </c>
      <c r="S70" s="138">
        <f>S51+S53+S57+S52+S56</f>
        <v>11183.058000000001</v>
      </c>
      <c r="T70" s="132">
        <f>F70-S70</f>
        <v>-1482.6760000000013</v>
      </c>
      <c r="U70" s="133">
        <f>F70/S70*100</f>
        <v>86.741765982077524</v>
      </c>
    </row>
    <row r="71" spans="1:26" s="8" customFormat="1" ht="23.25" x14ac:dyDescent="0.25">
      <c r="A71" s="14"/>
      <c r="B71" s="46"/>
      <c r="C71" s="17"/>
      <c r="D71" s="135"/>
      <c r="E71" s="135"/>
      <c r="F71" s="138"/>
      <c r="G71" s="135"/>
      <c r="H71" s="216"/>
      <c r="I71" s="216"/>
      <c r="J71" s="135"/>
      <c r="K71" s="133"/>
      <c r="L71" s="135"/>
      <c r="M71" s="132"/>
      <c r="N71" s="133"/>
      <c r="O71" s="135"/>
      <c r="P71" s="132"/>
      <c r="Q71" s="133"/>
      <c r="S71" s="138"/>
      <c r="T71" s="132"/>
      <c r="U71" s="133"/>
    </row>
    <row r="72" spans="1:26" s="163" customFormat="1" ht="51.75" customHeight="1" x14ac:dyDescent="0.3">
      <c r="A72" s="156"/>
      <c r="B72" s="157" t="s">
        <v>27</v>
      </c>
      <c r="C72" s="158"/>
      <c r="D72" s="159">
        <f>D65+D47</f>
        <v>4495744.1909999996</v>
      </c>
      <c r="E72" s="159">
        <f>E65+E47</f>
        <v>4496103.6109999996</v>
      </c>
      <c r="F72" s="159">
        <f t="shared" si="5"/>
        <v>1346447.8929999999</v>
      </c>
      <c r="G72" s="159">
        <f>G65+G47</f>
        <v>284202.34499999997</v>
      </c>
      <c r="H72" s="159">
        <f>H65+H47</f>
        <v>359907.94099999999</v>
      </c>
      <c r="I72" s="159">
        <f>I65+I47</f>
        <v>333994.505</v>
      </c>
      <c r="J72" s="159">
        <f>J65+J47</f>
        <v>368343.10199999996</v>
      </c>
      <c r="K72" s="161">
        <f>F72/E72*100</f>
        <v>29.946994319833525</v>
      </c>
      <c r="L72" s="159">
        <f>L65+L47</f>
        <v>1288118.1580000001</v>
      </c>
      <c r="M72" s="160">
        <f>F72-L72</f>
        <v>58329.73499999987</v>
      </c>
      <c r="N72" s="161">
        <f>F72/L72*100</f>
        <v>104.52829071911893</v>
      </c>
      <c r="O72" s="159">
        <f>O65+O47</f>
        <v>1467620.5919999995</v>
      </c>
      <c r="P72" s="160">
        <f>F72-O72</f>
        <v>-121172.69899999956</v>
      </c>
      <c r="Q72" s="161">
        <f>F72/O72*100</f>
        <v>91.743595063975519</v>
      </c>
      <c r="S72" s="159">
        <f>S65+S47</f>
        <v>1225564.6299999999</v>
      </c>
      <c r="T72" s="160">
        <f>F72-S72</f>
        <v>120883.26300000004</v>
      </c>
      <c r="U72" s="161">
        <f>F72/S72*100</f>
        <v>109.86347517225592</v>
      </c>
      <c r="V72" s="159">
        <v>1225564.6300000001</v>
      </c>
      <c r="W72" s="162">
        <f>V72-S72</f>
        <v>0</v>
      </c>
      <c r="Z72" s="162">
        <f>2708373.649-L72</f>
        <v>1420255.4910000002</v>
      </c>
    </row>
    <row r="73" spans="1:26" s="10" customFormat="1" ht="20.25" x14ac:dyDescent="0.25">
      <c r="A73" s="24"/>
      <c r="B73" s="250" t="s">
        <v>9</v>
      </c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2"/>
    </row>
    <row r="74" spans="1:26" s="64" customFormat="1" ht="32.25" customHeight="1" x14ac:dyDescent="0.3">
      <c r="A74" s="24">
        <v>1</v>
      </c>
      <c r="B74" s="226" t="s">
        <v>12</v>
      </c>
      <c r="C74" s="25" t="s">
        <v>21</v>
      </c>
      <c r="D74" s="134">
        <f>D75+D76</f>
        <v>70446.198000000004</v>
      </c>
      <c r="E74" s="134">
        <f t="shared" ref="E74:E117" si="41">D74</f>
        <v>70446.198000000004</v>
      </c>
      <c r="F74" s="125">
        <f t="shared" ref="F74:F100" si="42">SUM(G74:J74)</f>
        <v>24160.834000000003</v>
      </c>
      <c r="G74" s="124">
        <f t="shared" ref="G74:L74" si="43">G75+G76</f>
        <v>3860.3049999999998</v>
      </c>
      <c r="H74" s="208">
        <f t="shared" ref="H74:I74" si="44">H75+H76</f>
        <v>8760.2939999999999</v>
      </c>
      <c r="I74" s="208">
        <f t="shared" si="44"/>
        <v>5848.7789999999995</v>
      </c>
      <c r="J74" s="124">
        <f t="shared" si="43"/>
        <v>5691.4560000000001</v>
      </c>
      <c r="K74" s="128">
        <f>F74/E74*100</f>
        <v>34.29686013715034</v>
      </c>
      <c r="L74" s="126">
        <f t="shared" si="43"/>
        <v>23482.066000000003</v>
      </c>
      <c r="M74" s="127">
        <f t="shared" ref="M74:M87" si="45">F74-L74</f>
        <v>678.76800000000003</v>
      </c>
      <c r="N74" s="128">
        <f>F74/L74*100</f>
        <v>102.89058041145103</v>
      </c>
      <c r="O74" s="127">
        <f t="shared" ref="O74" si="46">O75+O76</f>
        <v>23482.066000000003</v>
      </c>
      <c r="P74" s="127">
        <f t="shared" ref="P74:P87" si="47">F74-O74</f>
        <v>678.76800000000003</v>
      </c>
      <c r="Q74" s="128">
        <f>F74/O74*100</f>
        <v>102.89058041145103</v>
      </c>
      <c r="S74" s="125">
        <f t="shared" ref="S74" si="48">S75+S76</f>
        <v>27330.472000000002</v>
      </c>
      <c r="T74" s="127">
        <f t="shared" ref="T74:T87" si="49">F74-S74</f>
        <v>-3169.637999999999</v>
      </c>
      <c r="U74" s="128">
        <f>F74/S74*100</f>
        <v>88.402549359557341</v>
      </c>
    </row>
    <row r="75" spans="1:26" s="67" customFormat="1" ht="40.5" x14ac:dyDescent="0.3">
      <c r="A75" s="43" t="s">
        <v>127</v>
      </c>
      <c r="B75" s="227" t="s">
        <v>123</v>
      </c>
      <c r="C75" s="17" t="s">
        <v>124</v>
      </c>
      <c r="D75" s="135">
        <v>70446.198000000004</v>
      </c>
      <c r="E75" s="135">
        <v>70446.198000000004</v>
      </c>
      <c r="F75" s="130">
        <f t="shared" si="42"/>
        <v>20274.467000000001</v>
      </c>
      <c r="G75" s="129">
        <v>3552.8009999999999</v>
      </c>
      <c r="H75" s="213">
        <v>6339.2139999999999</v>
      </c>
      <c r="I75" s="213">
        <v>5401.0349999999999</v>
      </c>
      <c r="J75" s="129">
        <v>4981.4170000000004</v>
      </c>
      <c r="K75" s="133">
        <f>F75/E75*100</f>
        <v>28.780072701723373</v>
      </c>
      <c r="L75" s="131">
        <v>23482.066000000003</v>
      </c>
      <c r="M75" s="132">
        <f t="shared" si="45"/>
        <v>-3207.599000000002</v>
      </c>
      <c r="N75" s="133">
        <f>F75/L75*100</f>
        <v>86.340218105170123</v>
      </c>
      <c r="O75" s="132">
        <f>E75/12*4</f>
        <v>23482.066000000003</v>
      </c>
      <c r="P75" s="132">
        <f t="shared" si="47"/>
        <v>-3207.599000000002</v>
      </c>
      <c r="Q75" s="133">
        <f>F75/O75*100</f>
        <v>86.340218105170123</v>
      </c>
      <c r="S75" s="130">
        <v>19977.18</v>
      </c>
      <c r="T75" s="132">
        <f t="shared" si="49"/>
        <v>297.28700000000026</v>
      </c>
      <c r="U75" s="133">
        <f>F75/S75*100</f>
        <v>101.48813295970702</v>
      </c>
    </row>
    <row r="76" spans="1:26" s="67" customFormat="1" ht="33.75" customHeight="1" x14ac:dyDescent="0.3">
      <c r="A76" s="43" t="s">
        <v>128</v>
      </c>
      <c r="B76" s="227" t="s">
        <v>125</v>
      </c>
      <c r="C76" s="17" t="s">
        <v>126</v>
      </c>
      <c r="D76" s="135">
        <v>0</v>
      </c>
      <c r="E76" s="135">
        <v>0</v>
      </c>
      <c r="F76" s="130">
        <f t="shared" si="42"/>
        <v>3886.3670000000002</v>
      </c>
      <c r="G76" s="129">
        <v>307.50400000000002</v>
      </c>
      <c r="H76" s="213">
        <v>2421.08</v>
      </c>
      <c r="I76" s="213">
        <v>447.74400000000003</v>
      </c>
      <c r="J76" s="129">
        <v>710.03899999999999</v>
      </c>
      <c r="K76" s="133"/>
      <c r="L76" s="131">
        <v>0</v>
      </c>
      <c r="M76" s="132">
        <f t="shared" si="45"/>
        <v>3886.3670000000002</v>
      </c>
      <c r="N76" s="133"/>
      <c r="O76" s="132"/>
      <c r="P76" s="132">
        <f t="shared" si="47"/>
        <v>3886.3670000000002</v>
      </c>
      <c r="Q76" s="133"/>
      <c r="S76" s="130">
        <v>7353.2919999999995</v>
      </c>
      <c r="T76" s="132">
        <f t="shared" si="49"/>
        <v>-3466.9249999999993</v>
      </c>
      <c r="U76" s="133">
        <f>F76/S76*100</f>
        <v>52.852069522058976</v>
      </c>
    </row>
    <row r="77" spans="1:26" s="64" customFormat="1" ht="36.75" customHeight="1" x14ac:dyDescent="0.3">
      <c r="A77" s="24">
        <v>2</v>
      </c>
      <c r="B77" s="228" t="s">
        <v>31</v>
      </c>
      <c r="C77" s="25" t="s">
        <v>30</v>
      </c>
      <c r="D77" s="134">
        <v>2267.6</v>
      </c>
      <c r="E77" s="134">
        <v>2267.6</v>
      </c>
      <c r="F77" s="125">
        <f t="shared" si="42"/>
        <v>565.07299999999998</v>
      </c>
      <c r="G77" s="124">
        <v>68.402000000000001</v>
      </c>
      <c r="H77" s="208">
        <v>214.45699999999999</v>
      </c>
      <c r="I77" s="208">
        <v>85.447999999999993</v>
      </c>
      <c r="J77" s="124">
        <v>196.76599999999999</v>
      </c>
      <c r="K77" s="128">
        <f t="shared" ref="K77:K82" si="50">F77/E77*100</f>
        <v>24.91943023460928</v>
      </c>
      <c r="L77" s="126">
        <v>556.08000000000004</v>
      </c>
      <c r="M77" s="127">
        <f t="shared" si="45"/>
        <v>8.9929999999999382</v>
      </c>
      <c r="N77" s="128">
        <f>F77/L77*100</f>
        <v>101.61721335059704</v>
      </c>
      <c r="O77" s="127">
        <f t="shared" ref="O77:O80" si="51">E77/12*4</f>
        <v>755.86666666666667</v>
      </c>
      <c r="P77" s="127">
        <f t="shared" si="47"/>
        <v>-190.7936666666667</v>
      </c>
      <c r="Q77" s="128">
        <f t="shared" ref="Q77:Q82" si="52">F77/O77*100</f>
        <v>74.758290703827839</v>
      </c>
      <c r="S77" s="125">
        <v>347.505</v>
      </c>
      <c r="T77" s="127">
        <f t="shared" si="49"/>
        <v>217.56799999999998</v>
      </c>
      <c r="U77" s="128">
        <f>F77/S77*100</f>
        <v>162.60859555977612</v>
      </c>
    </row>
    <row r="78" spans="1:26" s="64" customFormat="1" ht="60.75" x14ac:dyDescent="0.3">
      <c r="A78" s="24">
        <f t="shared" ref="A78:A81" si="53">A77+1</f>
        <v>3</v>
      </c>
      <c r="B78" s="228" t="s">
        <v>90</v>
      </c>
      <c r="C78" s="25">
        <v>21110000</v>
      </c>
      <c r="D78" s="134">
        <v>160</v>
      </c>
      <c r="E78" s="134">
        <v>160</v>
      </c>
      <c r="F78" s="125">
        <f t="shared" si="42"/>
        <v>13.731999999999999</v>
      </c>
      <c r="G78" s="124">
        <v>0</v>
      </c>
      <c r="H78" s="208">
        <v>0</v>
      </c>
      <c r="I78" s="208">
        <v>13.731999999999999</v>
      </c>
      <c r="J78" s="124">
        <v>0</v>
      </c>
      <c r="K78" s="128">
        <f t="shared" si="50"/>
        <v>8.5824999999999996</v>
      </c>
      <c r="L78" s="126">
        <v>13.731999999999999</v>
      </c>
      <c r="M78" s="127">
        <f t="shared" si="45"/>
        <v>0</v>
      </c>
      <c r="N78" s="212">
        <f>F78/L78*100</f>
        <v>100</v>
      </c>
      <c r="O78" s="127">
        <f t="shared" si="51"/>
        <v>53.333333333333336</v>
      </c>
      <c r="P78" s="127">
        <f t="shared" si="47"/>
        <v>-39.601333333333336</v>
      </c>
      <c r="Q78" s="128">
        <f t="shared" si="52"/>
        <v>25.747499999999995</v>
      </c>
      <c r="S78" s="125">
        <v>0</v>
      </c>
      <c r="T78" s="127">
        <f t="shared" si="49"/>
        <v>13.731999999999999</v>
      </c>
      <c r="U78" s="128"/>
    </row>
    <row r="79" spans="1:26" s="64" customFormat="1" ht="64.5" customHeight="1" x14ac:dyDescent="0.3">
      <c r="A79" s="24">
        <f t="shared" si="53"/>
        <v>4</v>
      </c>
      <c r="B79" s="226" t="s">
        <v>26</v>
      </c>
      <c r="C79" s="25" t="s">
        <v>25</v>
      </c>
      <c r="D79" s="134">
        <v>15.7</v>
      </c>
      <c r="E79" s="134">
        <v>140.69999999999999</v>
      </c>
      <c r="F79" s="125">
        <f t="shared" si="42"/>
        <v>134.029</v>
      </c>
      <c r="G79" s="124">
        <v>36.722000000000001</v>
      </c>
      <c r="H79" s="208">
        <v>1.931</v>
      </c>
      <c r="I79" s="208">
        <v>93.322999999999993</v>
      </c>
      <c r="J79" s="124">
        <v>2.0529999999999999</v>
      </c>
      <c r="K79" s="128">
        <f t="shared" si="50"/>
        <v>95.258706467661696</v>
      </c>
      <c r="L79" s="126">
        <v>134.02500000000001</v>
      </c>
      <c r="M79" s="127">
        <f t="shared" si="45"/>
        <v>3.9999999999906777E-3</v>
      </c>
      <c r="N79" s="128">
        <f>F79/L79*100</f>
        <v>100.00298451781384</v>
      </c>
      <c r="O79" s="127">
        <f t="shared" si="51"/>
        <v>46.9</v>
      </c>
      <c r="P79" s="127">
        <f t="shared" si="47"/>
        <v>87.128999999999991</v>
      </c>
      <c r="Q79" s="128">
        <f t="shared" si="52"/>
        <v>285.7761194029851</v>
      </c>
      <c r="S79" s="125">
        <v>2.0709999999999997</v>
      </c>
      <c r="T79" s="127">
        <f t="shared" si="49"/>
        <v>131.958</v>
      </c>
      <c r="U79" s="128">
        <f t="shared" ref="U79:U80" si="54">F79/S79*100</f>
        <v>6471.7044905842595</v>
      </c>
    </row>
    <row r="80" spans="1:26" s="64" customFormat="1" ht="81" x14ac:dyDescent="0.3">
      <c r="A80" s="24">
        <f t="shared" si="53"/>
        <v>5</v>
      </c>
      <c r="B80" s="226" t="s">
        <v>69</v>
      </c>
      <c r="C80" s="25" t="s">
        <v>70</v>
      </c>
      <c r="D80" s="134">
        <v>0.4</v>
      </c>
      <c r="E80" s="134">
        <v>0.4</v>
      </c>
      <c r="F80" s="125">
        <f t="shared" si="42"/>
        <v>9.1000000000000011E-2</v>
      </c>
      <c r="G80" s="124">
        <v>3.5000000000000003E-2</v>
      </c>
      <c r="H80" s="208">
        <v>2.5000000000000001E-2</v>
      </c>
      <c r="I80" s="208">
        <v>1.7000000000000001E-2</v>
      </c>
      <c r="J80" s="124">
        <v>1.4E-2</v>
      </c>
      <c r="K80" s="128">
        <f t="shared" si="50"/>
        <v>22.75</v>
      </c>
      <c r="L80" s="126">
        <v>0.09</v>
      </c>
      <c r="M80" s="127">
        <f t="shared" si="45"/>
        <v>1.0000000000000148E-3</v>
      </c>
      <c r="N80" s="128">
        <f>F80/L80*100</f>
        <v>101.11111111111113</v>
      </c>
      <c r="O80" s="127">
        <f t="shared" si="51"/>
        <v>0.13333333333333333</v>
      </c>
      <c r="P80" s="127">
        <f t="shared" si="47"/>
        <v>-4.233333333333332E-2</v>
      </c>
      <c r="Q80" s="128">
        <f t="shared" si="52"/>
        <v>68.250000000000014</v>
      </c>
      <c r="S80" s="125">
        <v>0.13700000000000001</v>
      </c>
      <c r="T80" s="127">
        <f t="shared" si="49"/>
        <v>-4.5999999999999999E-2</v>
      </c>
      <c r="U80" s="128">
        <f t="shared" si="54"/>
        <v>66.423357664233578</v>
      </c>
    </row>
    <row r="81" spans="1:22" s="32" customFormat="1" ht="36" customHeight="1" x14ac:dyDescent="0.3">
      <c r="A81" s="12">
        <f t="shared" si="53"/>
        <v>6</v>
      </c>
      <c r="B81" s="229" t="s">
        <v>10</v>
      </c>
      <c r="C81" s="9"/>
      <c r="D81" s="59">
        <f>SUM(D82:D85)</f>
        <v>90003.199999999997</v>
      </c>
      <c r="E81" s="59">
        <f>SUM(E82:E85)</f>
        <v>98303.2</v>
      </c>
      <c r="F81" s="50">
        <f>SUM(G81:J81)</f>
        <v>26023.059000000001</v>
      </c>
      <c r="G81" s="59">
        <f>SUM(G82:G85)</f>
        <v>8655.4589999999989</v>
      </c>
      <c r="H81" s="198">
        <f>SUM(H82:H85)</f>
        <v>1630.1189999999999</v>
      </c>
      <c r="I81" s="198">
        <f>SUM(I82:I85)</f>
        <v>10702.722</v>
      </c>
      <c r="J81" s="59">
        <f>SUM(J82:J85)</f>
        <v>5034.759</v>
      </c>
      <c r="K81" s="98">
        <f t="shared" si="50"/>
        <v>26.472239967773177</v>
      </c>
      <c r="L81" s="59">
        <f>SUM(L82:L85)</f>
        <v>25785.351999999999</v>
      </c>
      <c r="M81" s="59">
        <f t="shared" si="45"/>
        <v>237.70700000000215</v>
      </c>
      <c r="N81" s="98">
        <f>F81/L81*100</f>
        <v>100.92186835378473</v>
      </c>
      <c r="O81" s="59">
        <f>SUM(O82:O85)</f>
        <v>32767.73333333333</v>
      </c>
      <c r="P81" s="97">
        <f t="shared" si="47"/>
        <v>-6744.6743333333288</v>
      </c>
      <c r="Q81" s="98">
        <f t="shared" si="52"/>
        <v>79.416719903319532</v>
      </c>
      <c r="S81" s="50">
        <f>SUM(S82:S85)</f>
        <v>25899.567000000003</v>
      </c>
      <c r="T81" s="97">
        <f t="shared" si="49"/>
        <v>123.49199999999837</v>
      </c>
      <c r="U81" s="98">
        <f>F81/S81*100</f>
        <v>100.47681106020035</v>
      </c>
      <c r="V81" s="65"/>
    </row>
    <row r="82" spans="1:22" s="67" customFormat="1" ht="48" customHeight="1" x14ac:dyDescent="0.3">
      <c r="A82" s="14" t="s">
        <v>136</v>
      </c>
      <c r="B82" s="227" t="s">
        <v>146</v>
      </c>
      <c r="C82" s="17" t="s">
        <v>65</v>
      </c>
      <c r="D82" s="135">
        <v>3.2</v>
      </c>
      <c r="E82" s="135">
        <v>3.2</v>
      </c>
      <c r="F82" s="130">
        <f t="shared" si="42"/>
        <v>0</v>
      </c>
      <c r="G82" s="129">
        <v>0</v>
      </c>
      <c r="H82" s="213">
        <v>0</v>
      </c>
      <c r="I82" s="213">
        <v>0</v>
      </c>
      <c r="J82" s="129">
        <v>0</v>
      </c>
      <c r="K82" s="133">
        <f t="shared" si="50"/>
        <v>0</v>
      </c>
      <c r="L82" s="131">
        <v>0</v>
      </c>
      <c r="M82" s="132">
        <f t="shared" si="45"/>
        <v>0</v>
      </c>
      <c r="N82" s="133"/>
      <c r="O82" s="132">
        <f t="shared" ref="O82:O86" si="55">E82/12*4</f>
        <v>1.0666666666666667</v>
      </c>
      <c r="P82" s="132">
        <f t="shared" si="47"/>
        <v>-1.0666666666666667</v>
      </c>
      <c r="Q82" s="133">
        <f t="shared" si="52"/>
        <v>0</v>
      </c>
      <c r="S82" s="130">
        <v>0</v>
      </c>
      <c r="T82" s="132">
        <f t="shared" si="49"/>
        <v>0</v>
      </c>
      <c r="U82" s="133"/>
    </row>
    <row r="83" spans="1:22" s="67" customFormat="1" ht="40.5" x14ac:dyDescent="0.3">
      <c r="A83" s="14" t="s">
        <v>137</v>
      </c>
      <c r="B83" s="227" t="s">
        <v>45</v>
      </c>
      <c r="C83" s="17" t="s">
        <v>44</v>
      </c>
      <c r="D83" s="135">
        <v>0</v>
      </c>
      <c r="E83" s="135">
        <v>8300</v>
      </c>
      <c r="F83" s="130">
        <f t="shared" si="42"/>
        <v>8348.6720000000005</v>
      </c>
      <c r="G83" s="129">
        <v>6037.933</v>
      </c>
      <c r="H83" s="213">
        <v>25.300999999999998</v>
      </c>
      <c r="I83" s="213">
        <v>2133.0540000000001</v>
      </c>
      <c r="J83" s="129">
        <v>152.38399999999999</v>
      </c>
      <c r="K83" s="133"/>
      <c r="L83" s="131">
        <v>8300</v>
      </c>
      <c r="M83" s="132">
        <f t="shared" si="45"/>
        <v>48.67200000000048</v>
      </c>
      <c r="N83" s="214">
        <f>F83/L83*100</f>
        <v>100.58640963855423</v>
      </c>
      <c r="O83" s="132">
        <f t="shared" si="55"/>
        <v>2766.6666666666665</v>
      </c>
      <c r="P83" s="132">
        <f t="shared" si="47"/>
        <v>5582.0053333333344</v>
      </c>
      <c r="Q83" s="133"/>
      <c r="S83" s="130">
        <v>2584.3220000000001</v>
      </c>
      <c r="T83" s="132">
        <f t="shared" si="49"/>
        <v>5764.35</v>
      </c>
      <c r="U83" s="133">
        <f>F83/S83*100</f>
        <v>323.05076534580445</v>
      </c>
    </row>
    <row r="84" spans="1:22" s="67" customFormat="1" ht="40.5" x14ac:dyDescent="0.3">
      <c r="A84" s="14" t="s">
        <v>138</v>
      </c>
      <c r="B84" s="227" t="s">
        <v>36</v>
      </c>
      <c r="C84" s="17" t="s">
        <v>22</v>
      </c>
      <c r="D84" s="135">
        <v>20000</v>
      </c>
      <c r="E84" s="135">
        <v>20000</v>
      </c>
      <c r="F84" s="130">
        <f t="shared" si="42"/>
        <v>4200.5239999999994</v>
      </c>
      <c r="G84" s="129">
        <v>0</v>
      </c>
      <c r="H84" s="213">
        <v>0</v>
      </c>
      <c r="I84" s="213">
        <v>2908.8789999999999</v>
      </c>
      <c r="J84" s="129">
        <v>1291.645</v>
      </c>
      <c r="K84" s="133">
        <f>F84/E84*100</f>
        <v>21.002619999999997</v>
      </c>
      <c r="L84" s="131">
        <v>4200.433</v>
      </c>
      <c r="M84" s="132">
        <f t="shared" si="45"/>
        <v>9.0999999999439751E-2</v>
      </c>
      <c r="N84" s="214">
        <f>F84/L84*100</f>
        <v>100.00216644331665</v>
      </c>
      <c r="O84" s="132">
        <f t="shared" si="55"/>
        <v>6666.666666666667</v>
      </c>
      <c r="P84" s="132">
        <f t="shared" si="47"/>
        <v>-2466.1426666666675</v>
      </c>
      <c r="Q84" s="133">
        <f>F84/O84*100</f>
        <v>63.007859999999994</v>
      </c>
      <c r="S84" s="130">
        <v>1964.0740000000001</v>
      </c>
      <c r="T84" s="132">
        <f t="shared" si="49"/>
        <v>2236.4499999999994</v>
      </c>
      <c r="U84" s="133">
        <f>F84/S84*100</f>
        <v>213.86790925392827</v>
      </c>
    </row>
    <row r="85" spans="1:22" s="66" customFormat="1" ht="33" customHeight="1" x14ac:dyDescent="0.3">
      <c r="A85" s="14" t="s">
        <v>139</v>
      </c>
      <c r="B85" s="230" t="s">
        <v>71</v>
      </c>
      <c r="C85" s="17" t="s">
        <v>42</v>
      </c>
      <c r="D85" s="135">
        <v>70000</v>
      </c>
      <c r="E85" s="135">
        <v>70000</v>
      </c>
      <c r="F85" s="138">
        <f t="shared" si="42"/>
        <v>13473.862999999999</v>
      </c>
      <c r="G85" s="135">
        <v>2617.5259999999998</v>
      </c>
      <c r="H85" s="216">
        <v>1604.818</v>
      </c>
      <c r="I85" s="216">
        <v>5660.7889999999998</v>
      </c>
      <c r="J85" s="135">
        <v>3590.73</v>
      </c>
      <c r="K85" s="133">
        <f>F85/E85*100</f>
        <v>19.248375714285711</v>
      </c>
      <c r="L85" s="135">
        <v>13284.919</v>
      </c>
      <c r="M85" s="132">
        <f t="shared" si="45"/>
        <v>188.94399999999951</v>
      </c>
      <c r="N85" s="133">
        <f>F85/L85*100</f>
        <v>101.42224427563313</v>
      </c>
      <c r="O85" s="132">
        <f t="shared" si="55"/>
        <v>23333.333333333332</v>
      </c>
      <c r="P85" s="132">
        <f t="shared" si="47"/>
        <v>-9859.4703333333327</v>
      </c>
      <c r="Q85" s="133">
        <f>F85/O85*100</f>
        <v>57.745127142857143</v>
      </c>
      <c r="S85" s="138">
        <v>21351.171000000002</v>
      </c>
      <c r="T85" s="132">
        <f t="shared" si="49"/>
        <v>-7877.3080000000027</v>
      </c>
      <c r="U85" s="133">
        <f>F85/S85*100</f>
        <v>63.105967349519133</v>
      </c>
    </row>
    <row r="86" spans="1:22" s="64" customFormat="1" ht="40.5" x14ac:dyDescent="0.3">
      <c r="A86" s="24">
        <v>7</v>
      </c>
      <c r="B86" s="228" t="s">
        <v>11</v>
      </c>
      <c r="C86" s="25" t="s">
        <v>23</v>
      </c>
      <c r="D86" s="134">
        <v>6000</v>
      </c>
      <c r="E86" s="134">
        <v>6000</v>
      </c>
      <c r="F86" s="125">
        <f t="shared" si="42"/>
        <v>1520.7170000000001</v>
      </c>
      <c r="G86" s="124">
        <v>431.85300000000001</v>
      </c>
      <c r="H86" s="208">
        <v>403.06599999999997</v>
      </c>
      <c r="I86" s="208">
        <v>337.41399999999999</v>
      </c>
      <c r="J86" s="124">
        <v>348.38400000000001</v>
      </c>
      <c r="K86" s="128">
        <f>F86/E86*100</f>
        <v>25.345283333333334</v>
      </c>
      <c r="L86" s="126">
        <v>1445</v>
      </c>
      <c r="M86" s="127">
        <f t="shared" si="45"/>
        <v>75.717000000000098</v>
      </c>
      <c r="N86" s="128">
        <f>F86/L86*100</f>
        <v>105.23993079584774</v>
      </c>
      <c r="O86" s="127">
        <f t="shared" si="55"/>
        <v>2000</v>
      </c>
      <c r="P86" s="127">
        <f t="shared" si="47"/>
        <v>-479.2829999999999</v>
      </c>
      <c r="Q86" s="128">
        <f>F86/O86*100</f>
        <v>76.035850000000011</v>
      </c>
      <c r="S86" s="125">
        <v>2515.116</v>
      </c>
      <c r="T86" s="127">
        <f t="shared" si="49"/>
        <v>-994.39899999999989</v>
      </c>
      <c r="U86" s="128">
        <f>F86/S86*100</f>
        <v>60.463095936728173</v>
      </c>
    </row>
    <row r="87" spans="1:22" s="55" customFormat="1" ht="33.75" customHeight="1" x14ac:dyDescent="0.3">
      <c r="A87" s="53"/>
      <c r="B87" s="90" t="s">
        <v>163</v>
      </c>
      <c r="C87" s="54"/>
      <c r="D87" s="50">
        <f>D74+D77+D79+D80+D82+D83+D84+D85+D86+D78</f>
        <v>168893.098</v>
      </c>
      <c r="E87" s="50">
        <f>E74+E77+E79+E80+E82+E83+E84+E85+E86+E78</f>
        <v>177318.098</v>
      </c>
      <c r="F87" s="50">
        <f t="shared" si="42"/>
        <v>52417.535000000003</v>
      </c>
      <c r="G87" s="50">
        <f>G74+G77+G79+G80+G82+G83+G84+G85+G86+G78</f>
        <v>13052.776</v>
      </c>
      <c r="H87" s="197">
        <f>H74+H77+H79+H80+H82+H83+H84+H85+H86+H78</f>
        <v>11009.892</v>
      </c>
      <c r="I87" s="197">
        <f>I74+I77+I79+I80+I82+I83+I84+I85+I86+I78</f>
        <v>17081.435000000001</v>
      </c>
      <c r="J87" s="50">
        <f>J74+J77+J79+J80+J82+J83+J84+J85+J86+J78</f>
        <v>11273.431999999999</v>
      </c>
      <c r="K87" s="93">
        <f>F87/E87*100</f>
        <v>29.561300054098261</v>
      </c>
      <c r="L87" s="50">
        <f>L74+L77+L79+L80+L82+L83+L84+L85+L86+L78</f>
        <v>51416.345000000008</v>
      </c>
      <c r="M87" s="92">
        <f t="shared" si="45"/>
        <v>1001.1899999999951</v>
      </c>
      <c r="N87" s="93">
        <f>F87/L87*100</f>
        <v>101.9472212581427</v>
      </c>
      <c r="O87" s="92">
        <f>O74+O77+O79+O80+O82+O83+O84+O85+O86+O78</f>
        <v>59106.032666666673</v>
      </c>
      <c r="P87" s="92">
        <f t="shared" si="47"/>
        <v>-6688.4976666666698</v>
      </c>
      <c r="Q87" s="93">
        <f>F87/O87*100</f>
        <v>88.683900162294776</v>
      </c>
      <c r="S87" s="50">
        <f>S74+S77+S79+S80+S82+S83+S84+S85+S86+S78</f>
        <v>56094.868000000009</v>
      </c>
      <c r="T87" s="92">
        <f t="shared" si="49"/>
        <v>-3677.333000000006</v>
      </c>
      <c r="U87" s="93">
        <f>F87/S87*100</f>
        <v>93.444439516285144</v>
      </c>
    </row>
    <row r="88" spans="1:22" s="70" customFormat="1" ht="22.5" hidden="1" x14ac:dyDescent="0.3">
      <c r="A88" s="69"/>
      <c r="B88" s="96"/>
      <c r="C88" s="58"/>
      <c r="D88" s="59"/>
      <c r="E88" s="59"/>
      <c r="F88" s="50"/>
      <c r="G88" s="59"/>
      <c r="H88" s="198"/>
      <c r="I88" s="198"/>
      <c r="J88" s="59"/>
      <c r="K88" s="98"/>
      <c r="L88" s="59"/>
      <c r="M88" s="97"/>
      <c r="N88" s="98"/>
      <c r="O88" s="97"/>
      <c r="P88" s="97"/>
      <c r="Q88" s="98"/>
      <c r="S88" s="50"/>
      <c r="T88" s="97"/>
      <c r="U88" s="98"/>
    </row>
    <row r="89" spans="1:22" s="70" customFormat="1" ht="67.5" hidden="1" x14ac:dyDescent="0.3">
      <c r="A89" s="69"/>
      <c r="B89" s="96" t="s">
        <v>67</v>
      </c>
      <c r="C89" s="58"/>
      <c r="D89" s="59">
        <f>D87-D74</f>
        <v>98446.9</v>
      </c>
      <c r="E89" s="59">
        <f>E87-E74</f>
        <v>106871.9</v>
      </c>
      <c r="F89" s="50">
        <f>SUM(G89:J89)</f>
        <v>28256.701000000001</v>
      </c>
      <c r="G89" s="59">
        <f>G87-G74</f>
        <v>9192.4709999999995</v>
      </c>
      <c r="H89" s="198">
        <f>H87-H74</f>
        <v>2249.598</v>
      </c>
      <c r="I89" s="198">
        <f>I87-I74</f>
        <v>11232.656000000003</v>
      </c>
      <c r="J89" s="59">
        <f>J87-J74</f>
        <v>5581.9759999999987</v>
      </c>
      <c r="K89" s="98">
        <f>F89/E89*100</f>
        <v>26.439785387927046</v>
      </c>
      <c r="L89" s="59">
        <f>L87-L74</f>
        <v>27934.279000000006</v>
      </c>
      <c r="M89" s="97">
        <f>F89-L89</f>
        <v>322.42199999999502</v>
      </c>
      <c r="N89" s="98">
        <f>F89/L89*100</f>
        <v>101.15421629461063</v>
      </c>
      <c r="O89" s="59">
        <f>O87-O74</f>
        <v>35623.966666666674</v>
      </c>
      <c r="P89" s="97">
        <f>F89-O89</f>
        <v>-7367.2656666666735</v>
      </c>
      <c r="Q89" s="98">
        <f>F89/O89*100</f>
        <v>79.319356163781109</v>
      </c>
      <c r="S89" s="50">
        <f>S87-S74</f>
        <v>28764.396000000008</v>
      </c>
      <c r="T89" s="97">
        <f>F89-S89</f>
        <v>-507.69500000000698</v>
      </c>
      <c r="U89" s="98">
        <f>F89/S89*100</f>
        <v>98.234988142980626</v>
      </c>
    </row>
    <row r="90" spans="1:22" s="70" customFormat="1" ht="22.5" hidden="1" x14ac:dyDescent="0.3">
      <c r="A90" s="69"/>
      <c r="B90" s="154"/>
      <c r="C90" s="58"/>
      <c r="D90" s="59"/>
      <c r="E90" s="59"/>
      <c r="F90" s="50"/>
      <c r="G90" s="59"/>
      <c r="H90" s="198"/>
      <c r="I90" s="198"/>
      <c r="J90" s="59"/>
      <c r="K90" s="98"/>
      <c r="L90" s="59"/>
      <c r="M90" s="97"/>
      <c r="N90" s="98"/>
      <c r="O90" s="97"/>
      <c r="P90" s="97"/>
      <c r="Q90" s="98"/>
      <c r="S90" s="50"/>
      <c r="T90" s="97"/>
      <c r="U90" s="98"/>
    </row>
    <row r="91" spans="1:22" s="27" customFormat="1" ht="117" x14ac:dyDescent="0.25">
      <c r="A91" s="24">
        <v>1</v>
      </c>
      <c r="B91" s="199" t="s">
        <v>200</v>
      </c>
      <c r="C91" s="25" t="s">
        <v>75</v>
      </c>
      <c r="D91" s="134">
        <v>120420</v>
      </c>
      <c r="E91" s="134">
        <v>120420</v>
      </c>
      <c r="F91" s="139">
        <f t="shared" si="42"/>
        <v>1530.3</v>
      </c>
      <c r="G91" s="134">
        <v>0</v>
      </c>
      <c r="H91" s="215">
        <v>0</v>
      </c>
      <c r="I91" s="215">
        <v>1530.3</v>
      </c>
      <c r="J91" s="134">
        <v>0</v>
      </c>
      <c r="K91" s="140">
        <f>F91/E91*100</f>
        <v>1.270802192326856</v>
      </c>
      <c r="L91" s="134">
        <v>120420</v>
      </c>
      <c r="M91" s="127">
        <f>F91-L91</f>
        <v>-118889.7</v>
      </c>
      <c r="N91" s="140">
        <f>F91/L91*100</f>
        <v>1.270802192326856</v>
      </c>
      <c r="O91" s="134">
        <f>L91</f>
        <v>120420</v>
      </c>
      <c r="P91" s="127">
        <f>F91-O91</f>
        <v>-118889.7</v>
      </c>
      <c r="Q91" s="140">
        <f>F91/O91*100</f>
        <v>1.270802192326856</v>
      </c>
      <c r="S91" s="139">
        <v>24353.5</v>
      </c>
      <c r="T91" s="127">
        <f>F91-S91</f>
        <v>-22823.200000000001</v>
      </c>
      <c r="U91" s="128">
        <f>F91/S91*100</f>
        <v>6.2836963886094406</v>
      </c>
    </row>
    <row r="92" spans="1:22" s="189" customFormat="1" ht="78" x14ac:dyDescent="0.25">
      <c r="A92" s="187">
        <v>2</v>
      </c>
      <c r="B92" s="244" t="s">
        <v>201</v>
      </c>
      <c r="C92" s="188" t="s">
        <v>121</v>
      </c>
      <c r="D92" s="193">
        <v>0</v>
      </c>
      <c r="E92" s="193">
        <v>3000</v>
      </c>
      <c r="F92" s="218">
        <f t="shared" si="42"/>
        <v>0</v>
      </c>
      <c r="G92" s="193">
        <v>0</v>
      </c>
      <c r="H92" s="215">
        <v>0</v>
      </c>
      <c r="I92" s="215">
        <v>0</v>
      </c>
      <c r="J92" s="193">
        <v>0</v>
      </c>
      <c r="K92" s="195"/>
      <c r="L92" s="193">
        <v>3000</v>
      </c>
      <c r="M92" s="211">
        <f>F92-L92</f>
        <v>-3000</v>
      </c>
      <c r="N92" s="195"/>
      <c r="O92" s="215">
        <f>L92</f>
        <v>3000</v>
      </c>
      <c r="P92" s="211">
        <f>F92-O92</f>
        <v>-3000</v>
      </c>
      <c r="Q92" s="195"/>
      <c r="S92" s="194">
        <v>0</v>
      </c>
      <c r="T92" s="211">
        <f>F92-S92</f>
        <v>0</v>
      </c>
      <c r="U92" s="191"/>
    </row>
    <row r="93" spans="1:22" s="36" customFormat="1" ht="22.5" x14ac:dyDescent="0.25">
      <c r="A93" s="35"/>
      <c r="B93" s="99"/>
      <c r="C93" s="26"/>
      <c r="D93" s="59"/>
      <c r="E93" s="59"/>
      <c r="F93" s="50"/>
      <c r="G93" s="59"/>
      <c r="H93" s="198"/>
      <c r="I93" s="198"/>
      <c r="J93" s="59"/>
      <c r="K93" s="98"/>
      <c r="L93" s="59"/>
      <c r="M93" s="97"/>
      <c r="N93" s="98"/>
      <c r="O93" s="97"/>
      <c r="P93" s="97"/>
      <c r="Q93" s="98"/>
      <c r="S93" s="50"/>
      <c r="T93" s="97"/>
      <c r="U93" s="98"/>
    </row>
    <row r="94" spans="1:22" s="51" customFormat="1" ht="37.5" customHeight="1" x14ac:dyDescent="0.3">
      <c r="A94" s="48"/>
      <c r="B94" s="52" t="s">
        <v>28</v>
      </c>
      <c r="C94" s="54"/>
      <c r="D94" s="50">
        <f>D95+D96</f>
        <v>120420</v>
      </c>
      <c r="E94" s="50">
        <f>E95+E96</f>
        <v>123420</v>
      </c>
      <c r="F94" s="50">
        <f t="shared" si="42"/>
        <v>1530.3</v>
      </c>
      <c r="G94" s="50">
        <f>G95+G96</f>
        <v>0</v>
      </c>
      <c r="H94" s="197">
        <f>H95+H96</f>
        <v>0</v>
      </c>
      <c r="I94" s="197">
        <f>I95+I96</f>
        <v>1530.3</v>
      </c>
      <c r="J94" s="50">
        <f>J95+J96</f>
        <v>0</v>
      </c>
      <c r="K94" s="93">
        <f>F94/E94*100</f>
        <v>1.2399124939231891</v>
      </c>
      <c r="L94" s="50">
        <f>L95+L96</f>
        <v>123420</v>
      </c>
      <c r="M94" s="92">
        <f>F94-L94</f>
        <v>-121889.7</v>
      </c>
      <c r="N94" s="93">
        <f>F94/L94*100</f>
        <v>1.2399124939231891</v>
      </c>
      <c r="O94" s="50">
        <f>O95+O96</f>
        <v>120420</v>
      </c>
      <c r="P94" s="92">
        <f>F94-O94</f>
        <v>-118889.7</v>
      </c>
      <c r="Q94" s="93">
        <f>F94/O94*100</f>
        <v>1.270802192326856</v>
      </c>
      <c r="S94" s="50">
        <f t="shared" ref="S94" si="56">S95+S96</f>
        <v>24353.5</v>
      </c>
      <c r="T94" s="92">
        <f>F94-S94</f>
        <v>-22823.200000000001</v>
      </c>
      <c r="U94" s="93"/>
    </row>
    <row r="95" spans="1:22" s="8" customFormat="1" ht="37.5" hidden="1" customHeight="1" x14ac:dyDescent="0.25">
      <c r="A95" s="14"/>
      <c r="B95" s="17" t="s">
        <v>111</v>
      </c>
      <c r="C95" s="17"/>
      <c r="D95" s="135">
        <f>D91</f>
        <v>120420</v>
      </c>
      <c r="E95" s="135">
        <f>E91</f>
        <v>120420</v>
      </c>
      <c r="F95" s="138">
        <f t="shared" si="42"/>
        <v>1530.3</v>
      </c>
      <c r="G95" s="135">
        <f>G91</f>
        <v>0</v>
      </c>
      <c r="H95" s="216">
        <f>H91</f>
        <v>0</v>
      </c>
      <c r="I95" s="216">
        <f>I91</f>
        <v>1530.3</v>
      </c>
      <c r="J95" s="135">
        <f>J91</f>
        <v>0</v>
      </c>
      <c r="K95" s="133">
        <f>F95/E95*100</f>
        <v>1.270802192326856</v>
      </c>
      <c r="L95" s="135">
        <f>L91</f>
        <v>120420</v>
      </c>
      <c r="M95" s="132">
        <f>F95-L95</f>
        <v>-118889.7</v>
      </c>
      <c r="N95" s="133"/>
      <c r="O95" s="135">
        <f>O91</f>
        <v>120420</v>
      </c>
      <c r="P95" s="132">
        <f>F95-O95</f>
        <v>-118889.7</v>
      </c>
      <c r="Q95" s="133">
        <f>F95/O95*100</f>
        <v>1.270802192326856</v>
      </c>
      <c r="S95" s="138">
        <f>S91</f>
        <v>24353.5</v>
      </c>
      <c r="T95" s="132">
        <f>F95-S95</f>
        <v>-22823.200000000001</v>
      </c>
      <c r="U95" s="133"/>
    </row>
    <row r="96" spans="1:22" s="8" customFormat="1" ht="37.5" hidden="1" customHeight="1" x14ac:dyDescent="0.25">
      <c r="A96" s="14"/>
      <c r="B96" s="185" t="s">
        <v>110</v>
      </c>
      <c r="C96" s="17"/>
      <c r="D96" s="135">
        <f>D92</f>
        <v>0</v>
      </c>
      <c r="E96" s="216">
        <f>E92</f>
        <v>3000</v>
      </c>
      <c r="F96" s="138">
        <f t="shared" si="42"/>
        <v>0</v>
      </c>
      <c r="G96" s="135">
        <f t="shared" ref="G96:J96" si="57">G92</f>
        <v>0</v>
      </c>
      <c r="H96" s="216">
        <f t="shared" ref="H96:I96" si="58">H92</f>
        <v>0</v>
      </c>
      <c r="I96" s="216">
        <f t="shared" si="58"/>
        <v>0</v>
      </c>
      <c r="J96" s="135">
        <f t="shared" si="57"/>
        <v>0</v>
      </c>
      <c r="K96" s="133"/>
      <c r="L96" s="135">
        <f>L92</f>
        <v>3000</v>
      </c>
      <c r="M96" s="132">
        <f>F96-L96</f>
        <v>-3000</v>
      </c>
      <c r="N96" s="133"/>
      <c r="O96" s="135">
        <v>0</v>
      </c>
      <c r="P96" s="132">
        <f>F96-O96</f>
        <v>0</v>
      </c>
      <c r="Q96" s="133"/>
      <c r="S96" s="138">
        <v>0</v>
      </c>
      <c r="T96" s="132">
        <f>F96-S96</f>
        <v>0</v>
      </c>
      <c r="U96" s="133"/>
    </row>
    <row r="97" spans="1:23" s="10" customFormat="1" ht="23.25" x14ac:dyDescent="0.25">
      <c r="A97" s="24"/>
      <c r="B97" s="42"/>
      <c r="C97" s="25"/>
      <c r="D97" s="134"/>
      <c r="E97" s="134"/>
      <c r="F97" s="141"/>
      <c r="G97" s="142"/>
      <c r="H97" s="219"/>
      <c r="I97" s="219"/>
      <c r="J97" s="142"/>
      <c r="K97" s="128"/>
      <c r="L97" s="134"/>
      <c r="M97" s="127"/>
      <c r="N97" s="128"/>
      <c r="O97" s="134"/>
      <c r="P97" s="127"/>
      <c r="Q97" s="128"/>
      <c r="S97" s="141"/>
      <c r="T97" s="127"/>
      <c r="U97" s="128"/>
    </row>
    <row r="98" spans="1:23" s="163" customFormat="1" ht="44.25" customHeight="1" x14ac:dyDescent="0.3">
      <c r="A98" s="156"/>
      <c r="B98" s="157" t="s">
        <v>41</v>
      </c>
      <c r="C98" s="164"/>
      <c r="D98" s="159">
        <f>D87+D94</f>
        <v>289313.098</v>
      </c>
      <c r="E98" s="159">
        <f>E87+E94</f>
        <v>300738.098</v>
      </c>
      <c r="F98" s="159">
        <f t="shared" si="42"/>
        <v>53947.834999999999</v>
      </c>
      <c r="G98" s="159">
        <f>G87+G94</f>
        <v>13052.776</v>
      </c>
      <c r="H98" s="159">
        <f>H87+H94</f>
        <v>11009.892</v>
      </c>
      <c r="I98" s="159">
        <f>I87+I94</f>
        <v>18611.735000000001</v>
      </c>
      <c r="J98" s="159">
        <f>J87+J94</f>
        <v>11273.431999999999</v>
      </c>
      <c r="K98" s="161">
        <f>F98/E98*100</f>
        <v>17.938477152967831</v>
      </c>
      <c r="L98" s="159">
        <f>L87+L94</f>
        <v>174836.345</v>
      </c>
      <c r="M98" s="160">
        <f>F98-L98</f>
        <v>-120888.51000000001</v>
      </c>
      <c r="N98" s="161">
        <f>F98/L98*100</f>
        <v>30.856190113102627</v>
      </c>
      <c r="O98" s="159">
        <f>O87+O94</f>
        <v>179526.03266666667</v>
      </c>
      <c r="P98" s="160">
        <f>F98-O98</f>
        <v>-125578.19766666667</v>
      </c>
      <c r="Q98" s="161">
        <f>F98/O98*100</f>
        <v>30.050146042143734</v>
      </c>
      <c r="S98" s="159">
        <f>S87+S94</f>
        <v>80448.368000000017</v>
      </c>
      <c r="T98" s="160">
        <f>F98-S98</f>
        <v>-26500.533000000018</v>
      </c>
      <c r="U98" s="161">
        <f>F98/S98*100</f>
        <v>67.058955130077948</v>
      </c>
      <c r="V98" s="163">
        <v>46170.679000000004</v>
      </c>
      <c r="W98" s="162">
        <f>V98-S98</f>
        <v>-34277.689000000013</v>
      </c>
    </row>
    <row r="99" spans="1:23" s="60" customFormat="1" ht="22.5" hidden="1" x14ac:dyDescent="0.3">
      <c r="A99" s="56"/>
      <c r="B99" s="57"/>
      <c r="C99" s="58"/>
      <c r="D99" s="59"/>
      <c r="E99" s="59"/>
      <c r="F99" s="50"/>
      <c r="G99" s="59"/>
      <c r="H99" s="198"/>
      <c r="I99" s="198"/>
      <c r="J99" s="59"/>
      <c r="K99" s="98"/>
      <c r="L99" s="59"/>
      <c r="M99" s="97"/>
      <c r="N99" s="98"/>
      <c r="O99" s="59"/>
      <c r="P99" s="97"/>
      <c r="Q99" s="98"/>
      <c r="S99" s="50"/>
      <c r="T99" s="97"/>
      <c r="U99" s="98"/>
    </row>
    <row r="100" spans="1:23" s="171" customFormat="1" ht="70.5" hidden="1" customHeight="1" x14ac:dyDescent="0.3">
      <c r="A100" s="165"/>
      <c r="B100" s="166" t="s">
        <v>66</v>
      </c>
      <c r="C100" s="167"/>
      <c r="D100" s="168">
        <f>D98-D74</f>
        <v>218866.9</v>
      </c>
      <c r="E100" s="168">
        <f>E98-E74</f>
        <v>230291.9</v>
      </c>
      <c r="F100" s="159">
        <f t="shared" si="42"/>
        <v>29787.001</v>
      </c>
      <c r="G100" s="168">
        <f>G98-G74</f>
        <v>9192.4709999999995</v>
      </c>
      <c r="H100" s="168">
        <f>H98-H74</f>
        <v>2249.598</v>
      </c>
      <c r="I100" s="168">
        <f>I98-I74</f>
        <v>12762.956000000002</v>
      </c>
      <c r="J100" s="168">
        <f>J98-J74</f>
        <v>5581.9759999999987</v>
      </c>
      <c r="K100" s="170">
        <f>F100/E100*100</f>
        <v>12.934454490149241</v>
      </c>
      <c r="L100" s="168">
        <f>L98-L74</f>
        <v>151354.27900000001</v>
      </c>
      <c r="M100" s="169">
        <f>F100-L100</f>
        <v>-121567.27800000001</v>
      </c>
      <c r="N100" s="170">
        <f>F100/L100*100</f>
        <v>19.680316405193935</v>
      </c>
      <c r="O100" s="168">
        <f>O98-O74</f>
        <v>156043.96666666667</v>
      </c>
      <c r="P100" s="169">
        <f>F100-O100</f>
        <v>-126256.96566666667</v>
      </c>
      <c r="Q100" s="170">
        <f>F100/O100*100</f>
        <v>19.088851454045322</v>
      </c>
      <c r="S100" s="159">
        <f>S98-S74</f>
        <v>53117.896000000015</v>
      </c>
      <c r="T100" s="169">
        <f>F100-S100</f>
        <v>-23330.895000000015</v>
      </c>
      <c r="U100" s="170">
        <f>F100/S100*100</f>
        <v>56.077147709314382</v>
      </c>
    </row>
    <row r="101" spans="1:23" s="13" customFormat="1" ht="22.5" customHeight="1" x14ac:dyDescent="0.25">
      <c r="A101" s="253" t="s">
        <v>40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5"/>
    </row>
    <row r="102" spans="1:23" s="163" customFormat="1" ht="37.5" customHeight="1" x14ac:dyDescent="0.3">
      <c r="A102" s="172"/>
      <c r="B102" s="157" t="s">
        <v>166</v>
      </c>
      <c r="C102" s="164"/>
      <c r="D102" s="159">
        <f>D47+D87</f>
        <v>3920514.4869999997</v>
      </c>
      <c r="E102" s="159">
        <f>E47+E87</f>
        <v>3928939.4869999997</v>
      </c>
      <c r="F102" s="159">
        <f t="shared" ref="F102:F117" si="59">SUM(G102:J102)</f>
        <v>1182363.7459999998</v>
      </c>
      <c r="G102" s="159">
        <f>G47+G87</f>
        <v>250348.01899999997</v>
      </c>
      <c r="H102" s="159">
        <f>H47+H87</f>
        <v>316324.924</v>
      </c>
      <c r="I102" s="159">
        <f>I47+I87</f>
        <v>293871.636</v>
      </c>
      <c r="J102" s="159">
        <f>J47+J87</f>
        <v>321819.16699999996</v>
      </c>
      <c r="K102" s="161">
        <f>F102/E102*100</f>
        <v>30.093712308682342</v>
      </c>
      <c r="L102" s="159">
        <f>L47+L87</f>
        <v>1122454.3740000001</v>
      </c>
      <c r="M102" s="160">
        <f>F102-L102</f>
        <v>59909.371999999741</v>
      </c>
      <c r="N102" s="161">
        <f>F102/L102*100</f>
        <v>105.33735476360661</v>
      </c>
      <c r="O102" s="159">
        <f>O47+O87</f>
        <v>1309646.4956666662</v>
      </c>
      <c r="P102" s="160">
        <f>F102-O102</f>
        <v>-127282.74966666638</v>
      </c>
      <c r="Q102" s="161">
        <f>F102/O102*100</f>
        <v>90.281136926047054</v>
      </c>
      <c r="S102" s="159">
        <f>S47+S87</f>
        <v>1027313.84</v>
      </c>
      <c r="T102" s="160">
        <f>F102-S102</f>
        <v>155049.90599999984</v>
      </c>
      <c r="U102" s="161">
        <f>F102/S102*100</f>
        <v>115.0927496508759</v>
      </c>
    </row>
    <row r="103" spans="1:23" s="171" customFormat="1" ht="23.25" hidden="1" x14ac:dyDescent="0.3">
      <c r="A103" s="173"/>
      <c r="B103" s="174"/>
      <c r="C103" s="167"/>
      <c r="D103" s="168"/>
      <c r="E103" s="168"/>
      <c r="F103" s="159"/>
      <c r="G103" s="168"/>
      <c r="H103" s="168"/>
      <c r="I103" s="168"/>
      <c r="J103" s="168"/>
      <c r="K103" s="170"/>
      <c r="L103" s="168"/>
      <c r="M103" s="169"/>
      <c r="N103" s="170"/>
      <c r="O103" s="168"/>
      <c r="P103" s="169"/>
      <c r="Q103" s="170"/>
      <c r="S103" s="159"/>
      <c r="T103" s="169"/>
      <c r="U103" s="170"/>
    </row>
    <row r="104" spans="1:23" s="171" customFormat="1" ht="74.25" hidden="1" customHeight="1" x14ac:dyDescent="0.3">
      <c r="A104" s="173"/>
      <c r="B104" s="166" t="s">
        <v>164</v>
      </c>
      <c r="C104" s="167"/>
      <c r="D104" s="168">
        <f>D47+D89</f>
        <v>3850068.2889999994</v>
      </c>
      <c r="E104" s="168">
        <f>E47+E89</f>
        <v>3858493.2889999994</v>
      </c>
      <c r="F104" s="159">
        <f t="shared" si="59"/>
        <v>1158202.912</v>
      </c>
      <c r="G104" s="168">
        <f>G47+G89</f>
        <v>246487.71399999995</v>
      </c>
      <c r="H104" s="168">
        <f>H47+H89</f>
        <v>307564.63</v>
      </c>
      <c r="I104" s="168">
        <f>I47+I89</f>
        <v>288022.85700000002</v>
      </c>
      <c r="J104" s="168">
        <f>J47+J89</f>
        <v>316127.71100000001</v>
      </c>
      <c r="K104" s="170">
        <f>F104/E104*100</f>
        <v>30.016973602153652</v>
      </c>
      <c r="L104" s="168">
        <f>L47+L89</f>
        <v>1098972.3080000002</v>
      </c>
      <c r="M104" s="169">
        <f>F104-L104</f>
        <v>59230.603999999817</v>
      </c>
      <c r="N104" s="170">
        <f>F104/L104*100</f>
        <v>105.38963571409661</v>
      </c>
      <c r="O104" s="168">
        <f>O47+O89</f>
        <v>1286164.4296666663</v>
      </c>
      <c r="P104" s="169">
        <f>F104-O104</f>
        <v>-127961.5176666663</v>
      </c>
      <c r="Q104" s="170">
        <f>F104/O104*100</f>
        <v>90.050920806460965</v>
      </c>
      <c r="S104" s="159">
        <f>S47+S89</f>
        <v>999983.36800000002</v>
      </c>
      <c r="T104" s="169">
        <f>F104-S104</f>
        <v>158219.54399999999</v>
      </c>
      <c r="U104" s="170">
        <f>F104/S104*100</f>
        <v>115.82221755512239</v>
      </c>
    </row>
    <row r="105" spans="1:23" s="32" customFormat="1" ht="22.5" hidden="1" x14ac:dyDescent="0.3">
      <c r="A105" s="41"/>
      <c r="B105" s="16"/>
      <c r="C105" s="26"/>
      <c r="D105" s="59"/>
      <c r="E105" s="59"/>
      <c r="F105" s="50"/>
      <c r="G105" s="59"/>
      <c r="H105" s="198"/>
      <c r="I105" s="198"/>
      <c r="J105" s="59"/>
      <c r="K105" s="98"/>
      <c r="L105" s="59"/>
      <c r="M105" s="97"/>
      <c r="N105" s="98"/>
      <c r="O105" s="59"/>
      <c r="P105" s="97"/>
      <c r="Q105" s="98"/>
      <c r="S105" s="50"/>
      <c r="T105" s="97"/>
      <c r="U105" s="98"/>
    </row>
    <row r="106" spans="1:23" s="32" customFormat="1" ht="87" hidden="1" customHeight="1" x14ac:dyDescent="0.3">
      <c r="A106" s="41"/>
      <c r="B106" s="175" t="s">
        <v>165</v>
      </c>
      <c r="C106" s="26"/>
      <c r="D106" s="176">
        <f>D104+D48+D49+D108</f>
        <v>4802153.1889999993</v>
      </c>
      <c r="E106" s="176">
        <f>E104+E48+E49+E108</f>
        <v>4810578.1889999993</v>
      </c>
      <c r="F106" s="177">
        <f t="shared" si="59"/>
        <v>1443098.2119999998</v>
      </c>
      <c r="G106" s="176">
        <f>G104+G48+G49+G108</f>
        <v>310815.51399999997</v>
      </c>
      <c r="H106" s="222">
        <f>H104+H48+H49+H108</f>
        <v>379400.93</v>
      </c>
      <c r="I106" s="222">
        <f>I104+I48+I49+I108</f>
        <v>362027.15700000001</v>
      </c>
      <c r="J106" s="176">
        <f>J104+J48+J49+J108</f>
        <v>390854.61100000003</v>
      </c>
      <c r="K106" s="179">
        <f>F106/E106*100</f>
        <v>29.998435849142375</v>
      </c>
      <c r="L106" s="176">
        <f>L104+L48+L49+L108</f>
        <v>1383867.6080000002</v>
      </c>
      <c r="M106" s="178">
        <f>F106-L106</f>
        <v>59230.603999999585</v>
      </c>
      <c r="N106" s="179">
        <f>F106/L106*100</f>
        <v>104.28007734682086</v>
      </c>
      <c r="O106" s="176">
        <f>O104+O48+O49+O108</f>
        <v>1571059.7296666664</v>
      </c>
      <c r="P106" s="178">
        <f>F106-O106</f>
        <v>-127961.51766666654</v>
      </c>
      <c r="Q106" s="179">
        <f>F106/O106*100</f>
        <v>91.855082575770922</v>
      </c>
      <c r="S106" s="177">
        <f>S104+S48+S49+S108</f>
        <v>1190764.2679999999</v>
      </c>
      <c r="T106" s="178">
        <f>F106-S106</f>
        <v>252333.9439999999</v>
      </c>
      <c r="U106" s="179">
        <f>F106/S106*100</f>
        <v>121.19092340785622</v>
      </c>
      <c r="V106" s="65"/>
    </row>
    <row r="107" spans="1:23" s="32" customFormat="1" ht="22.5" hidden="1" x14ac:dyDescent="0.3">
      <c r="A107" s="41"/>
      <c r="B107" s="16"/>
      <c r="C107" s="26"/>
      <c r="D107" s="59"/>
      <c r="E107" s="59"/>
      <c r="F107" s="50"/>
      <c r="G107" s="59"/>
      <c r="H107" s="198"/>
      <c r="I107" s="198"/>
      <c r="J107" s="59"/>
      <c r="K107" s="98"/>
      <c r="L107" s="59"/>
      <c r="M107" s="97"/>
      <c r="N107" s="98"/>
      <c r="O107" s="59"/>
      <c r="P107" s="97"/>
      <c r="Q107" s="98"/>
      <c r="S107" s="50"/>
      <c r="T107" s="97"/>
      <c r="U107" s="98"/>
    </row>
    <row r="108" spans="1:23" s="32" customFormat="1" ht="39.75" hidden="1" customHeight="1" x14ac:dyDescent="0.3">
      <c r="A108" s="41"/>
      <c r="B108" s="175" t="s">
        <v>72</v>
      </c>
      <c r="C108" s="26"/>
      <c r="D108" s="176">
        <v>234281.5</v>
      </c>
      <c r="E108" s="176">
        <v>234281.5</v>
      </c>
      <c r="F108" s="177">
        <f t="shared" si="59"/>
        <v>78094</v>
      </c>
      <c r="G108" s="176">
        <v>19523.5</v>
      </c>
      <c r="H108" s="222">
        <v>19523.5</v>
      </c>
      <c r="I108" s="222">
        <v>19523.5</v>
      </c>
      <c r="J108" s="176">
        <v>19523.5</v>
      </c>
      <c r="K108" s="179">
        <f>F108/E108*100</f>
        <v>33.333404472824355</v>
      </c>
      <c r="L108" s="176">
        <f>F108</f>
        <v>78094</v>
      </c>
      <c r="M108" s="178">
        <f>F108-L108</f>
        <v>0</v>
      </c>
      <c r="N108" s="179">
        <f>F108/L108*100</f>
        <v>100</v>
      </c>
      <c r="O108" s="176">
        <f>L108</f>
        <v>78094</v>
      </c>
      <c r="P108" s="178">
        <f>F108-O108</f>
        <v>0</v>
      </c>
      <c r="Q108" s="179">
        <f>F108/O108*100</f>
        <v>100</v>
      </c>
      <c r="S108" s="177">
        <v>-45404.100000000006</v>
      </c>
      <c r="T108" s="178">
        <f>F108-S108</f>
        <v>123498.1</v>
      </c>
      <c r="U108" s="179">
        <f>F108/S108*100</f>
        <v>-171.99768302862515</v>
      </c>
    </row>
    <row r="109" spans="1:23" s="32" customFormat="1" ht="22.5" x14ac:dyDescent="0.3">
      <c r="A109" s="12"/>
      <c r="B109" s="16"/>
      <c r="C109" s="26"/>
      <c r="D109" s="59"/>
      <c r="E109" s="59"/>
      <c r="F109" s="50"/>
      <c r="G109" s="59"/>
      <c r="H109" s="198"/>
      <c r="I109" s="198"/>
      <c r="J109" s="59"/>
      <c r="K109" s="98"/>
      <c r="L109" s="59"/>
      <c r="M109" s="97"/>
      <c r="N109" s="98"/>
      <c r="O109" s="59"/>
      <c r="P109" s="97"/>
      <c r="Q109" s="98"/>
      <c r="S109" s="50"/>
      <c r="T109" s="97"/>
      <c r="U109" s="98"/>
    </row>
    <row r="110" spans="1:23" s="51" customFormat="1" ht="33.75" customHeight="1" x14ac:dyDescent="0.3">
      <c r="A110" s="48"/>
      <c r="B110" s="52" t="s">
        <v>28</v>
      </c>
      <c r="C110" s="54"/>
      <c r="D110" s="50">
        <f>D65+D94</f>
        <v>864542.80200000003</v>
      </c>
      <c r="E110" s="50">
        <f>E65+E94</f>
        <v>867902.22200000007</v>
      </c>
      <c r="F110" s="50">
        <f t="shared" si="59"/>
        <v>218031.98199999999</v>
      </c>
      <c r="G110" s="50">
        <f>G65+G94</f>
        <v>46907.102000000006</v>
      </c>
      <c r="H110" s="197">
        <f>H65+H94</f>
        <v>54592.909</v>
      </c>
      <c r="I110" s="197">
        <f>I65+I94</f>
        <v>58734.604000000007</v>
      </c>
      <c r="J110" s="50">
        <f>J65+J94</f>
        <v>57797.366999999998</v>
      </c>
      <c r="K110" s="93">
        <f>F110/E110*100</f>
        <v>25.121721833775879</v>
      </c>
      <c r="L110" s="50">
        <f>L65+L94</f>
        <v>340500.12899999996</v>
      </c>
      <c r="M110" s="92">
        <f>F110-L110</f>
        <v>-122468.14699999997</v>
      </c>
      <c r="N110" s="93">
        <f>F110/L110*100</f>
        <v>64.032863259208924</v>
      </c>
      <c r="O110" s="50">
        <f>O65+O94</f>
        <v>337500.12899999996</v>
      </c>
      <c r="P110" s="92">
        <f>F110-O110</f>
        <v>-119468.14699999997</v>
      </c>
      <c r="Q110" s="93">
        <f>F110/O110*100</f>
        <v>64.602044048403911</v>
      </c>
      <c r="S110" s="50">
        <f>S65+S94</f>
        <v>278699.158</v>
      </c>
      <c r="T110" s="92">
        <f>F110-S110</f>
        <v>-60667.176000000007</v>
      </c>
      <c r="U110" s="93">
        <f>F110/S110*100</f>
        <v>78.232020349340274</v>
      </c>
    </row>
    <row r="111" spans="1:23" s="60" customFormat="1" ht="39" hidden="1" customHeight="1" x14ac:dyDescent="0.3">
      <c r="A111" s="180"/>
      <c r="B111" s="61" t="s">
        <v>76</v>
      </c>
      <c r="C111" s="58"/>
      <c r="D111" s="59">
        <f t="shared" ref="D111:E111" si="60">D112+D113</f>
        <v>864542.80200000003</v>
      </c>
      <c r="E111" s="59">
        <f t="shared" si="60"/>
        <v>867902.22200000007</v>
      </c>
      <c r="F111" s="50">
        <f t="shared" si="59"/>
        <v>218031.98199999999</v>
      </c>
      <c r="G111" s="59">
        <f t="shared" ref="G111:L111" si="61">G112+G113</f>
        <v>46907.102000000006</v>
      </c>
      <c r="H111" s="198">
        <f t="shared" ref="H111" si="62">H112+H113</f>
        <v>54592.909</v>
      </c>
      <c r="I111" s="198">
        <f t="shared" ref="I111:J111" si="63">I112+I113</f>
        <v>58734.604000000007</v>
      </c>
      <c r="J111" s="59">
        <f t="shared" si="63"/>
        <v>57797.366999999998</v>
      </c>
      <c r="K111" s="98">
        <f>F111/E111*100</f>
        <v>25.121721833775879</v>
      </c>
      <c r="L111" s="59">
        <f t="shared" si="61"/>
        <v>340500.12900000002</v>
      </c>
      <c r="M111" s="97">
        <f>F111-L111</f>
        <v>-122468.14700000003</v>
      </c>
      <c r="N111" s="98">
        <f>F111/L111*100</f>
        <v>64.032863259208909</v>
      </c>
      <c r="O111" s="59">
        <f t="shared" ref="O111" si="64">O112+O113</f>
        <v>337500.12900000002</v>
      </c>
      <c r="P111" s="97">
        <f>F111-O111</f>
        <v>-119468.14700000003</v>
      </c>
      <c r="Q111" s="98">
        <f>F111/O111*100</f>
        <v>64.602044048403897</v>
      </c>
      <c r="S111" s="50">
        <f t="shared" ref="S111" si="65">S112+S113</f>
        <v>271721.55800000002</v>
      </c>
      <c r="T111" s="97">
        <f>F111-S111</f>
        <v>-53689.57600000003</v>
      </c>
      <c r="U111" s="98">
        <f>F111/S111*100</f>
        <v>80.240958282743236</v>
      </c>
    </row>
    <row r="112" spans="1:23" s="183" customFormat="1" ht="23.25" hidden="1" x14ac:dyDescent="0.35">
      <c r="A112" s="181"/>
      <c r="B112" s="182" t="s">
        <v>111</v>
      </c>
      <c r="C112" s="182"/>
      <c r="D112" s="135">
        <f>D69+D95</f>
        <v>838223.4</v>
      </c>
      <c r="E112" s="135">
        <f>E69+E95</f>
        <v>838223.4</v>
      </c>
      <c r="F112" s="138">
        <f t="shared" si="59"/>
        <v>208331.6</v>
      </c>
      <c r="G112" s="135">
        <f>G69+G95</f>
        <v>44804.3</v>
      </c>
      <c r="H112" s="216">
        <f>H69+H95</f>
        <v>52312.800000000003</v>
      </c>
      <c r="I112" s="216">
        <f>I69+I95</f>
        <v>56011.100000000006</v>
      </c>
      <c r="J112" s="135">
        <f>J69+J95</f>
        <v>55203.4</v>
      </c>
      <c r="K112" s="133">
        <f>F112/E112*100</f>
        <v>24.853947050392534</v>
      </c>
      <c r="L112" s="135">
        <f>L69+L95</f>
        <v>327221.3</v>
      </c>
      <c r="M112" s="132">
        <f>F112-L112</f>
        <v>-118889.69999999998</v>
      </c>
      <c r="N112" s="133">
        <f>F112/L112*100</f>
        <v>63.666882320924714</v>
      </c>
      <c r="O112" s="135">
        <f>O69+O95</f>
        <v>327221.3</v>
      </c>
      <c r="P112" s="132">
        <f>F112-O112</f>
        <v>-118889.69999999998</v>
      </c>
      <c r="Q112" s="133">
        <f>F112/O112*100</f>
        <v>63.666882320924714</v>
      </c>
      <c r="S112" s="138">
        <f>S69+S95</f>
        <v>260538.5</v>
      </c>
      <c r="T112" s="132">
        <f>F112-S112</f>
        <v>-52206.899999999994</v>
      </c>
      <c r="U112" s="133">
        <f>F112/S112*100</f>
        <v>79.961925013001917</v>
      </c>
    </row>
    <row r="113" spans="1:23" s="183" customFormat="1" ht="23.25" hidden="1" x14ac:dyDescent="0.35">
      <c r="A113" s="181"/>
      <c r="B113" s="182" t="s">
        <v>110</v>
      </c>
      <c r="C113" s="182"/>
      <c r="D113" s="135">
        <f>D96+D70</f>
        <v>26319.402000000002</v>
      </c>
      <c r="E113" s="135">
        <f>E96+E70</f>
        <v>29678.822</v>
      </c>
      <c r="F113" s="138">
        <f t="shared" si="59"/>
        <v>9700.3819999999996</v>
      </c>
      <c r="G113" s="135">
        <f>G96+G70</f>
        <v>2102.8020000000001</v>
      </c>
      <c r="H113" s="216">
        <f>H96+H70</f>
        <v>2280.1089999999999</v>
      </c>
      <c r="I113" s="216">
        <f>I96+I70</f>
        <v>2723.5039999999999</v>
      </c>
      <c r="J113" s="135">
        <f>J96+J70</f>
        <v>2593.9670000000001</v>
      </c>
      <c r="K113" s="133">
        <f>F113/E113*100</f>
        <v>32.684525012481963</v>
      </c>
      <c r="L113" s="135">
        <f>L96+L70</f>
        <v>13278.829000000002</v>
      </c>
      <c r="M113" s="132">
        <f>F113-L113</f>
        <v>-3578.4470000000019</v>
      </c>
      <c r="N113" s="133">
        <f>F113/L113*100</f>
        <v>73.051486693593233</v>
      </c>
      <c r="O113" s="135">
        <f>O96+O70</f>
        <v>10278.829000000002</v>
      </c>
      <c r="P113" s="132">
        <f>F113-O113</f>
        <v>-578.44700000000194</v>
      </c>
      <c r="Q113" s="133">
        <f>F113/O113*100</f>
        <v>94.372442619679717</v>
      </c>
      <c r="S113" s="138">
        <f>S96+S70</f>
        <v>11183.058000000001</v>
      </c>
      <c r="T113" s="132">
        <f>F113-S113</f>
        <v>-1482.6760000000013</v>
      </c>
      <c r="U113" s="133">
        <f>F113/S113*100</f>
        <v>86.741765982077524</v>
      </c>
    </row>
    <row r="114" spans="1:23" s="8" customFormat="1" ht="23.25" x14ac:dyDescent="0.25">
      <c r="A114" s="28"/>
      <c r="B114" s="46"/>
      <c r="C114" s="17"/>
      <c r="D114" s="135"/>
      <c r="E114" s="135"/>
      <c r="F114" s="138"/>
      <c r="G114" s="135"/>
      <c r="H114" s="216"/>
      <c r="I114" s="216"/>
      <c r="J114" s="135"/>
      <c r="K114" s="133"/>
      <c r="L114" s="135"/>
      <c r="M114" s="132"/>
      <c r="N114" s="133"/>
      <c r="O114" s="135"/>
      <c r="P114" s="132"/>
      <c r="Q114" s="133"/>
      <c r="S114" s="138"/>
      <c r="T114" s="132"/>
      <c r="U114" s="133"/>
    </row>
    <row r="115" spans="1:23" s="163" customFormat="1" ht="48.75" customHeight="1" x14ac:dyDescent="0.3">
      <c r="A115" s="172"/>
      <c r="B115" s="157" t="s">
        <v>156</v>
      </c>
      <c r="C115" s="164"/>
      <c r="D115" s="159">
        <f>D102+D110</f>
        <v>4785057.2889999999</v>
      </c>
      <c r="E115" s="159">
        <f>E102+E110</f>
        <v>4796841.7089999998</v>
      </c>
      <c r="F115" s="159">
        <f t="shared" si="59"/>
        <v>1400395.7279999999</v>
      </c>
      <c r="G115" s="159">
        <f>G102+G110</f>
        <v>297255.12099999998</v>
      </c>
      <c r="H115" s="159">
        <f>H102+H110</f>
        <v>370917.83299999998</v>
      </c>
      <c r="I115" s="159">
        <f>I102+I110</f>
        <v>352606.24</v>
      </c>
      <c r="J115" s="159">
        <f>J102+J110</f>
        <v>379616.53399999999</v>
      </c>
      <c r="K115" s="161">
        <f>F115/E115*100</f>
        <v>29.194120068054968</v>
      </c>
      <c r="L115" s="159">
        <f>L102+L110</f>
        <v>1462954.503</v>
      </c>
      <c r="M115" s="160">
        <f>F115-L115</f>
        <v>-62558.77500000014</v>
      </c>
      <c r="N115" s="161">
        <f>F115/L115*100</f>
        <v>95.723805841417871</v>
      </c>
      <c r="O115" s="159">
        <f>O98+O72</f>
        <v>1647146.6246666661</v>
      </c>
      <c r="P115" s="160">
        <f>F115-O115</f>
        <v>-246750.89666666626</v>
      </c>
      <c r="Q115" s="161">
        <f>F115/O115*100</f>
        <v>85.019494137833576</v>
      </c>
      <c r="S115" s="159">
        <f>S98+S72</f>
        <v>1306012.9979999999</v>
      </c>
      <c r="T115" s="160">
        <f>F115-S115</f>
        <v>94382.729999999981</v>
      </c>
      <c r="U115" s="161">
        <f>F115/S115*100</f>
        <v>107.22678335855275</v>
      </c>
      <c r="V115" s="159">
        <v>1306012.9980000001</v>
      </c>
      <c r="W115" s="159">
        <f>V115-S115</f>
        <v>0</v>
      </c>
    </row>
    <row r="116" spans="1:23" s="60" customFormat="1" ht="22.5" hidden="1" x14ac:dyDescent="0.3">
      <c r="A116" s="62"/>
      <c r="B116" s="57"/>
      <c r="C116" s="58"/>
      <c r="D116" s="110"/>
      <c r="E116" s="110"/>
      <c r="F116" s="123"/>
      <c r="G116" s="110"/>
      <c r="H116" s="206"/>
      <c r="I116" s="206"/>
      <c r="J116" s="110"/>
      <c r="K116" s="98"/>
      <c r="L116" s="110"/>
      <c r="M116" s="97"/>
      <c r="N116" s="98"/>
      <c r="O116" s="59"/>
      <c r="P116" s="97"/>
      <c r="Q116" s="98"/>
      <c r="S116" s="123"/>
      <c r="T116" s="97"/>
      <c r="U116" s="98"/>
    </row>
    <row r="117" spans="1:23" s="60" customFormat="1" ht="88.5" hidden="1" customHeight="1" x14ac:dyDescent="0.3">
      <c r="A117" s="62"/>
      <c r="B117" s="122" t="s">
        <v>77</v>
      </c>
      <c r="C117" s="58"/>
      <c r="D117" s="59">
        <f>D72+D100</f>
        <v>4714611.091</v>
      </c>
      <c r="E117" s="59">
        <f t="shared" si="41"/>
        <v>4714611.091</v>
      </c>
      <c r="F117" s="50">
        <f t="shared" si="59"/>
        <v>1376234.8939999999</v>
      </c>
      <c r="G117" s="59">
        <f>G72+G100</f>
        <v>293394.81599999999</v>
      </c>
      <c r="H117" s="198">
        <f>H72+H100</f>
        <v>362157.53899999999</v>
      </c>
      <c r="I117" s="198">
        <f>I72+I100</f>
        <v>346757.46100000001</v>
      </c>
      <c r="J117" s="59">
        <f>J72+J100</f>
        <v>373925.07799999998</v>
      </c>
      <c r="K117" s="98">
        <f>F117/E117*100</f>
        <v>29.190846655987723</v>
      </c>
      <c r="L117" s="59">
        <f>L72+L100</f>
        <v>1439472.4370000002</v>
      </c>
      <c r="M117" s="97">
        <f>F117-L117</f>
        <v>-63237.543000000296</v>
      </c>
      <c r="N117" s="98">
        <f>F117/L117*100</f>
        <v>95.606894486163725</v>
      </c>
      <c r="O117" s="59">
        <f>O72+O100</f>
        <v>1623664.558666666</v>
      </c>
      <c r="P117" s="97">
        <f>F117-O117</f>
        <v>-247429.66466666618</v>
      </c>
      <c r="Q117" s="98">
        <f>F117/O117*100</f>
        <v>84.761035563290704</v>
      </c>
      <c r="S117" s="50">
        <f>S72+S100</f>
        <v>1278682.5259999998</v>
      </c>
      <c r="T117" s="97">
        <f>F117-S117</f>
        <v>97552.368000000017</v>
      </c>
      <c r="U117" s="98">
        <f>F117/S117*100</f>
        <v>107.62913123597342</v>
      </c>
    </row>
    <row r="118" spans="1:23" s="15" customFormat="1" ht="3.75" customHeight="1" x14ac:dyDescent="0.3">
      <c r="A118" s="37"/>
      <c r="B118" s="38"/>
      <c r="C118" s="39"/>
      <c r="D118" s="39"/>
      <c r="E118" s="40"/>
      <c r="F118" s="109"/>
      <c r="G118" s="40"/>
      <c r="H118" s="223"/>
      <c r="I118" s="223"/>
      <c r="J118" s="40"/>
      <c r="K118" s="101"/>
      <c r="L118" s="40"/>
      <c r="M118" s="100"/>
      <c r="N118" s="101"/>
      <c r="O118" s="40"/>
      <c r="P118" s="100"/>
      <c r="Q118" s="101"/>
      <c r="S118" s="109"/>
      <c r="T118" s="100"/>
      <c r="U118" s="101"/>
    </row>
    <row r="119" spans="1:23" s="15" customFormat="1" ht="50.25" hidden="1" customHeight="1" x14ac:dyDescent="0.4">
      <c r="A119" s="37"/>
      <c r="B119" s="22" t="s">
        <v>98</v>
      </c>
      <c r="C119" s="22"/>
      <c r="D119" s="22"/>
      <c r="E119" s="22"/>
      <c r="F119" s="22" t="s">
        <v>99</v>
      </c>
      <c r="G119" s="22"/>
      <c r="H119" s="196"/>
      <c r="I119" s="196"/>
      <c r="J119" s="22"/>
      <c r="K119" s="101"/>
      <c r="L119" s="40"/>
      <c r="M119" s="100"/>
      <c r="N119" s="101"/>
      <c r="O119" s="40"/>
      <c r="P119" s="100"/>
      <c r="Q119" s="101"/>
      <c r="S119" s="22"/>
      <c r="T119" s="100"/>
      <c r="U119" s="101"/>
    </row>
    <row r="120" spans="1:23" s="8" customFormat="1" ht="18" hidden="1" customHeight="1" x14ac:dyDescent="0.45">
      <c r="A120" s="6"/>
      <c r="B120" s="31" t="s">
        <v>52</v>
      </c>
      <c r="C120" s="19"/>
      <c r="D120" s="19"/>
      <c r="E120" s="19"/>
      <c r="F120" s="21"/>
      <c r="G120" s="21"/>
      <c r="H120" s="224"/>
      <c r="I120" s="224"/>
      <c r="J120" s="21"/>
      <c r="K120" s="103"/>
      <c r="L120" s="7"/>
      <c r="M120" s="102"/>
      <c r="N120" s="103"/>
      <c r="O120" s="7"/>
      <c r="P120" s="102"/>
      <c r="Q120" s="103"/>
      <c r="S120" s="21"/>
      <c r="T120" s="102"/>
      <c r="U120" s="103"/>
    </row>
    <row r="121" spans="1:23" s="8" customFormat="1" ht="30.75" hidden="1" x14ac:dyDescent="0.45">
      <c r="A121" s="6"/>
      <c r="B121" s="19"/>
      <c r="C121" s="19"/>
      <c r="D121" s="19"/>
      <c r="E121" s="143"/>
      <c r="F121" s="63"/>
      <c r="G121" s="21"/>
      <c r="H121" s="224"/>
      <c r="I121" s="224"/>
      <c r="J121" s="21"/>
      <c r="K121" s="103"/>
      <c r="L121" s="7"/>
      <c r="M121" s="102"/>
      <c r="N121" s="103"/>
      <c r="O121" s="7"/>
      <c r="P121" s="102"/>
      <c r="Q121" s="103"/>
      <c r="S121" s="63"/>
      <c r="T121" s="102"/>
      <c r="U121" s="103"/>
    </row>
    <row r="122" spans="1:23" s="4" customFormat="1" ht="30.75" hidden="1" x14ac:dyDescent="0.45">
      <c r="A122" s="29"/>
      <c r="B122" s="19"/>
      <c r="C122" s="19"/>
      <c r="D122" s="207">
        <v>4785057.2889999999</v>
      </c>
      <c r="E122" s="119">
        <v>4796841.7089999998</v>
      </c>
      <c r="F122" s="200">
        <v>1400395.7279999999</v>
      </c>
      <c r="G122" s="68">
        <v>297255.12099999998</v>
      </c>
      <c r="H122" s="200">
        <v>370917.83299999998</v>
      </c>
      <c r="I122" s="200">
        <v>352606.24</v>
      </c>
      <c r="J122" s="200">
        <v>379616.53399999999</v>
      </c>
      <c r="K122" s="5"/>
      <c r="L122" s="200">
        <v>1462954.503</v>
      </c>
      <c r="M122" s="5"/>
      <c r="N122" s="5"/>
      <c r="O122" s="22"/>
      <c r="P122" s="5"/>
      <c r="Q122" s="5"/>
      <c r="S122" s="68"/>
      <c r="T122" s="5"/>
    </row>
    <row r="123" spans="1:23" ht="12" hidden="1" customHeight="1" x14ac:dyDescent="0.45">
      <c r="B123" s="31"/>
      <c r="C123" s="21"/>
      <c r="D123" s="21"/>
      <c r="E123" s="21"/>
      <c r="F123" s="63"/>
      <c r="S123" s="63"/>
    </row>
    <row r="124" spans="1:23" s="2" customFormat="1" ht="30.75" hidden="1" customHeight="1" x14ac:dyDescent="0.45">
      <c r="A124" s="30"/>
      <c r="B124" s="19"/>
      <c r="C124" s="19"/>
      <c r="D124" s="19"/>
      <c r="E124" s="19"/>
      <c r="F124" s="63"/>
      <c r="H124" s="225"/>
      <c r="I124" s="225"/>
      <c r="K124" s="152"/>
      <c r="M124" s="152"/>
      <c r="N124" s="152"/>
      <c r="O124" s="152"/>
      <c r="P124" s="152"/>
      <c r="Q124" s="152"/>
      <c r="S124" s="63"/>
      <c r="T124" s="152"/>
    </row>
    <row r="125" spans="1:23" s="2" customFormat="1" ht="30.75" hidden="1" customHeight="1" x14ac:dyDescent="0.45">
      <c r="A125" s="30"/>
      <c r="B125" s="19"/>
      <c r="C125" s="19"/>
      <c r="D125" s="19"/>
      <c r="E125" s="19"/>
      <c r="F125" s="63"/>
      <c r="H125" s="225"/>
      <c r="I125" s="225"/>
      <c r="K125" s="152"/>
      <c r="M125" s="152"/>
      <c r="N125" s="152"/>
      <c r="O125" s="152"/>
      <c r="P125" s="152"/>
      <c r="Q125" s="152"/>
      <c r="S125" s="63"/>
      <c r="T125" s="152"/>
    </row>
    <row r="126" spans="1:23" s="2" customFormat="1" ht="16.5" hidden="1" customHeight="1" x14ac:dyDescent="0.45">
      <c r="A126" s="30"/>
      <c r="B126" s="31"/>
      <c r="C126" s="21"/>
      <c r="D126" s="21"/>
      <c r="E126" s="21"/>
      <c r="F126" s="63"/>
      <c r="H126" s="225"/>
      <c r="I126" s="225"/>
      <c r="K126" s="152"/>
      <c r="M126" s="152"/>
      <c r="N126" s="152"/>
      <c r="O126" s="152"/>
      <c r="P126" s="152"/>
      <c r="Q126" s="152"/>
      <c r="S126" s="63"/>
      <c r="T126" s="152"/>
    </row>
    <row r="127" spans="1:23" ht="18.75" hidden="1" x14ac:dyDescent="0.3">
      <c r="B127" s="29"/>
      <c r="D127" s="119">
        <f>D122-D115</f>
        <v>0</v>
      </c>
      <c r="E127" s="119">
        <f t="shared" ref="E127:J127" si="66">E122-E115</f>
        <v>0</v>
      </c>
      <c r="F127" s="119">
        <f t="shared" si="66"/>
        <v>0</v>
      </c>
      <c r="G127" s="119">
        <f t="shared" si="66"/>
        <v>0</v>
      </c>
      <c r="H127" s="207">
        <f t="shared" si="66"/>
        <v>0</v>
      </c>
      <c r="I127" s="207">
        <f t="shared" ref="I127" si="67">I122-I115</f>
        <v>0</v>
      </c>
      <c r="J127" s="119">
        <f t="shared" si="66"/>
        <v>0</v>
      </c>
      <c r="L127" s="119">
        <f>L122-L115</f>
        <v>0</v>
      </c>
      <c r="M127" s="261" t="s">
        <v>49</v>
      </c>
      <c r="N127" s="261"/>
      <c r="O127" s="105">
        <f>E47/12*4</f>
        <v>1250540.4629999998</v>
      </c>
      <c r="S127" s="119"/>
    </row>
    <row r="128" spans="1:23" ht="18.75" hidden="1" x14ac:dyDescent="0.3">
      <c r="B128" s="29"/>
      <c r="L128" s="121"/>
      <c r="M128" s="152"/>
      <c r="N128" s="152"/>
      <c r="O128" s="105">
        <f>O127-O47</f>
        <v>0</v>
      </c>
    </row>
    <row r="129" spans="2:46" ht="18.75" hidden="1" x14ac:dyDescent="0.3">
      <c r="B129" s="4"/>
      <c r="C129" s="3"/>
      <c r="D129" s="3"/>
      <c r="E129" s="120"/>
      <c r="F129" s="120"/>
      <c r="M129" s="261" t="s">
        <v>50</v>
      </c>
      <c r="N129" s="261"/>
      <c r="O129" s="104">
        <f>E87/12*4</f>
        <v>59106.032666666666</v>
      </c>
      <c r="S129" s="120"/>
    </row>
    <row r="130" spans="2:46" ht="18.75" hidden="1" x14ac:dyDescent="0.3">
      <c r="B130" s="4"/>
      <c r="C130" s="3"/>
      <c r="D130" s="3"/>
      <c r="E130" s="3"/>
      <c r="F130" s="3"/>
      <c r="M130" s="152"/>
      <c r="N130" s="152"/>
      <c r="O130" s="105">
        <f>O129-O87</f>
        <v>0</v>
      </c>
      <c r="S130" s="3"/>
    </row>
    <row r="131" spans="2:46" ht="22.5" hidden="1" x14ac:dyDescent="0.3">
      <c r="B131" s="4"/>
      <c r="C131" s="3"/>
      <c r="D131" s="3"/>
      <c r="E131" s="144"/>
      <c r="F131" s="144"/>
      <c r="M131" s="261" t="s">
        <v>51</v>
      </c>
      <c r="N131" s="261"/>
      <c r="O131" s="105">
        <f>O129+O94</f>
        <v>179526.03266666667</v>
      </c>
      <c r="S131" s="144"/>
    </row>
    <row r="132" spans="2:46" ht="18.75" hidden="1" x14ac:dyDescent="0.3">
      <c r="B132" s="4"/>
      <c r="C132" s="3"/>
      <c r="D132" s="3"/>
      <c r="E132" s="3"/>
      <c r="M132" s="152"/>
      <c r="N132" s="152"/>
      <c r="O132" s="105">
        <f>O131-O98</f>
        <v>0</v>
      </c>
    </row>
    <row r="133" spans="2:46" ht="18.75" hidden="1" x14ac:dyDescent="0.3">
      <c r="B133" s="4"/>
      <c r="C133" s="3"/>
      <c r="D133" s="3"/>
      <c r="E133" s="3"/>
    </row>
    <row r="134" spans="2:46" ht="18.75" x14ac:dyDescent="0.3">
      <c r="B134" s="146"/>
      <c r="C134" s="3"/>
      <c r="D134" s="3"/>
      <c r="E134" s="3"/>
      <c r="F134" s="220"/>
      <c r="G134" s="220"/>
      <c r="J134" s="220"/>
      <c r="L134" s="220"/>
      <c r="R134" s="245"/>
      <c r="S134" s="220"/>
    </row>
    <row r="135" spans="2:46" ht="30" x14ac:dyDescent="0.4">
      <c r="B135" s="196" t="s">
        <v>202</v>
      </c>
      <c r="C135" s="196"/>
      <c r="D135" s="196"/>
      <c r="E135" s="196"/>
      <c r="F135" s="196" t="s">
        <v>203</v>
      </c>
      <c r="G135" s="196"/>
      <c r="H135" s="223"/>
      <c r="I135" s="100"/>
      <c r="J135" s="1"/>
      <c r="L135" s="220"/>
      <c r="R135" s="245"/>
      <c r="S135" s="220"/>
    </row>
    <row r="136" spans="2:46" s="20" customFormat="1" ht="30.75" x14ac:dyDescent="0.45">
      <c r="B136" s="31" t="s">
        <v>52</v>
      </c>
      <c r="C136" s="19"/>
      <c r="D136" s="19"/>
      <c r="E136" s="19"/>
      <c r="F136" s="224"/>
      <c r="G136" s="224"/>
      <c r="H136" s="7"/>
      <c r="I136" s="102"/>
      <c r="J136" s="1"/>
      <c r="K136" s="1"/>
      <c r="L136" s="220"/>
      <c r="M136" s="1"/>
      <c r="N136" s="1"/>
      <c r="O136" s="1"/>
      <c r="P136" s="1"/>
      <c r="Q136" s="1"/>
      <c r="S136" s="220"/>
      <c r="T136" s="1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2:46" s="20" customFormat="1" ht="18.75" x14ac:dyDescent="0.3">
      <c r="B137" s="4"/>
      <c r="C137" s="3"/>
      <c r="D137" s="3"/>
      <c r="E137" s="120"/>
      <c r="F137" s="120"/>
      <c r="G137" s="220"/>
      <c r="H137" s="220"/>
      <c r="I137" s="220"/>
      <c r="J137" s="220"/>
      <c r="K137" s="1"/>
      <c r="L137" s="220"/>
      <c r="M137" s="1"/>
      <c r="N137" s="1"/>
      <c r="O137" s="1"/>
      <c r="P137" s="1"/>
      <c r="Q137" s="1"/>
      <c r="S137" s="120"/>
      <c r="T137" s="1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2:46" s="20" customFormat="1" ht="18.75" x14ac:dyDescent="0.3">
      <c r="B138" s="4"/>
      <c r="C138" s="3"/>
      <c r="D138" s="148"/>
      <c r="E138" s="3"/>
      <c r="F138" s="220"/>
      <c r="G138" s="220"/>
      <c r="H138" s="220"/>
      <c r="I138" s="220"/>
      <c r="J138" s="220"/>
      <c r="K138" s="1"/>
      <c r="L138" s="220"/>
      <c r="M138" s="1"/>
      <c r="N138" s="1"/>
      <c r="O138" s="1"/>
      <c r="P138" s="1"/>
      <c r="Q138" s="1"/>
      <c r="S138" s="220"/>
      <c r="T138" s="1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2:46" s="20" customFormat="1" ht="18.75" x14ac:dyDescent="0.3">
      <c r="B139" s="4"/>
      <c r="C139" s="3"/>
      <c r="D139" s="3"/>
      <c r="E139" s="3"/>
      <c r="F139" s="220"/>
      <c r="G139" s="220"/>
      <c r="H139" s="220"/>
      <c r="I139" s="220"/>
      <c r="J139" s="220"/>
      <c r="K139" s="1"/>
      <c r="L139" s="220"/>
      <c r="M139" s="1"/>
      <c r="N139" s="1"/>
      <c r="O139" s="1"/>
      <c r="P139" s="1"/>
      <c r="Q139" s="1"/>
      <c r="S139" s="220"/>
      <c r="T139" s="1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2:46" s="20" customFormat="1" ht="22.5" x14ac:dyDescent="0.3">
      <c r="B140" s="4"/>
      <c r="C140" s="3"/>
      <c r="D140" s="145"/>
      <c r="E140" s="3"/>
      <c r="F140" s="220"/>
      <c r="G140" s="220"/>
      <c r="H140" s="220"/>
      <c r="I140" s="220"/>
      <c r="J140" s="220"/>
      <c r="K140" s="1"/>
      <c r="L140" s="220"/>
      <c r="M140" s="1"/>
      <c r="N140" s="1"/>
      <c r="O140" s="1"/>
      <c r="P140" s="1"/>
      <c r="Q140" s="1"/>
      <c r="S140" s="220"/>
      <c r="T140" s="1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2:46" s="20" customFormat="1" ht="18.75" x14ac:dyDescent="0.3">
      <c r="B141" s="4"/>
      <c r="C141" s="3"/>
      <c r="D141" s="3"/>
      <c r="E141" s="3"/>
      <c r="F141" s="147"/>
      <c r="G141" s="3"/>
      <c r="H141" s="220"/>
      <c r="I141" s="220"/>
      <c r="J141" s="3"/>
      <c r="K141" s="1"/>
      <c r="L141" s="3"/>
      <c r="M141" s="1"/>
      <c r="N141" s="1"/>
      <c r="O141" s="1"/>
      <c r="P141" s="1"/>
      <c r="Q141" s="1"/>
      <c r="S141" s="147"/>
      <c r="T141" s="1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2:46" s="20" customFormat="1" ht="18.75" x14ac:dyDescent="0.3">
      <c r="B142" s="4"/>
      <c r="C142" s="3"/>
      <c r="D142" s="3"/>
      <c r="E142" s="3"/>
      <c r="F142" s="33"/>
      <c r="G142" s="3"/>
      <c r="H142" s="220"/>
      <c r="I142" s="220"/>
      <c r="J142" s="3"/>
      <c r="K142" s="1"/>
      <c r="L142" s="3"/>
      <c r="M142" s="1"/>
      <c r="N142" s="1"/>
      <c r="O142" s="1"/>
      <c r="P142" s="1"/>
      <c r="Q142" s="1"/>
      <c r="S142" s="33"/>
      <c r="T142" s="1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2:46" s="20" customFormat="1" ht="18.75" x14ac:dyDescent="0.3">
      <c r="B143" s="4"/>
      <c r="C143" s="3"/>
      <c r="D143" s="3"/>
      <c r="E143" s="3"/>
      <c r="F143" s="33"/>
      <c r="G143" s="3"/>
      <c r="H143" s="220"/>
      <c r="I143" s="220"/>
      <c r="J143" s="3"/>
      <c r="K143" s="1"/>
      <c r="L143" s="3"/>
      <c r="M143" s="1"/>
      <c r="N143" s="1"/>
      <c r="O143" s="1"/>
      <c r="P143" s="1"/>
      <c r="Q143" s="1"/>
      <c r="S143" s="33"/>
      <c r="T143" s="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2:46" s="20" customFormat="1" ht="18.75" x14ac:dyDescent="0.3">
      <c r="B144" s="29"/>
      <c r="F144" s="33"/>
      <c r="G144" s="3"/>
      <c r="H144" s="220"/>
      <c r="I144" s="220"/>
      <c r="J144" s="3"/>
      <c r="K144" s="1"/>
      <c r="L144" s="3"/>
      <c r="M144" s="1"/>
      <c r="N144" s="1"/>
      <c r="O144" s="1"/>
      <c r="P144" s="1"/>
      <c r="Q144" s="1"/>
      <c r="S144" s="33"/>
      <c r="T144" s="1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2:46" s="20" customFormat="1" ht="18.75" x14ac:dyDescent="0.3">
      <c r="B145" s="29"/>
      <c r="F145" s="33"/>
      <c r="G145" s="3"/>
      <c r="H145" s="220"/>
      <c r="I145" s="220"/>
      <c r="J145" s="3"/>
      <c r="K145" s="1"/>
      <c r="L145" s="3"/>
      <c r="M145" s="1"/>
      <c r="N145" s="1"/>
      <c r="O145" s="1"/>
      <c r="P145" s="1"/>
      <c r="Q145" s="1"/>
      <c r="S145" s="33"/>
      <c r="T145" s="1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</sheetData>
  <mergeCells count="30">
    <mergeCell ref="S3:S4"/>
    <mergeCell ref="T3:T4"/>
    <mergeCell ref="A3:A4"/>
    <mergeCell ref="N3:N4"/>
    <mergeCell ref="O3:O4"/>
    <mergeCell ref="P3:P4"/>
    <mergeCell ref="Q3:Q4"/>
    <mergeCell ref="K3:K4"/>
    <mergeCell ref="M129:N129"/>
    <mergeCell ref="M131:N131"/>
    <mergeCell ref="C19:C21"/>
    <mergeCell ref="A53:A55"/>
    <mergeCell ref="C53:C55"/>
    <mergeCell ref="M127:N127"/>
    <mergeCell ref="A1:U1"/>
    <mergeCell ref="B6:U6"/>
    <mergeCell ref="B73:U73"/>
    <mergeCell ref="A101:U101"/>
    <mergeCell ref="G3:G4"/>
    <mergeCell ref="J3:J4"/>
    <mergeCell ref="B3:B4"/>
    <mergeCell ref="C3:C4"/>
    <mergeCell ref="D3:D4"/>
    <mergeCell ref="E3:E4"/>
    <mergeCell ref="F3:F4"/>
    <mergeCell ref="H3:H4"/>
    <mergeCell ref="I3:I4"/>
    <mergeCell ref="U3:U4"/>
    <mergeCell ref="L3:L4"/>
    <mergeCell ref="M3:M4"/>
  </mergeCells>
  <printOptions horizontalCentered="1"/>
  <pageMargins left="0.39370078740157483" right="0" top="0" bottom="0" header="0.23622047244094491" footer="0.11811023622047245"/>
  <pageSetup paperSize="8" scale="63" fitToHeight="6" orientation="landscape" horizontalDpi="300" verticalDpi="300" r:id="rId1"/>
  <headerFooter alignWithMargins="0"/>
  <rowBreaks count="2" manualBreakCount="2">
    <brk id="47" max="20" man="1"/>
    <brk id="72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2021-10-04T05:23:46Z</cp:lastPrinted>
  <dcterms:created xsi:type="dcterms:W3CDTF">1996-10-08T23:32:33Z</dcterms:created>
  <dcterms:modified xsi:type="dcterms:W3CDTF">2021-10-04T05:44:03Z</dcterms:modified>
</cp:coreProperties>
</file>